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rnconsul-my.sharepoint.com/personal/masashi_hayashi_srn-consulting_jp/Documents/サービスメニュー/東京商工会議所/資金繰り表作り方/"/>
    </mc:Choice>
  </mc:AlternateContent>
  <xr:revisionPtr revIDLastSave="527" documentId="11_AD4D066CA252ABDACC1048E32116D2C472EEDF55" xr6:coauthVersionLast="47" xr6:coauthVersionMax="47" xr10:uidLastSave="{5374E20C-25ED-4462-B191-E2FEFB50276E}"/>
  <bookViews>
    <workbookView xWindow="1515" yWindow="1515" windowWidth="22950" windowHeight="13830" xr2:uid="{00000000-000D-0000-FFFF-FFFF00000000}"/>
  </bookViews>
  <sheets>
    <sheet name="①入金" sheetId="2" r:id="rId1"/>
    <sheet name="②出金" sheetId="6" r:id="rId2"/>
    <sheet name="③月次資金繰り表" sheetId="1" r:id="rId3"/>
    <sheet name="④科目マスタ" sheetId="5" r:id="rId4"/>
  </sheets>
  <definedNames>
    <definedName name="出金科目一覧">tblM[出金科目_表示]</definedName>
    <definedName name="入金科目一覧">tblM[入金科目_表示]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0" i="1"/>
  <c r="M9" i="1"/>
  <c r="M6" i="1"/>
  <c r="M5" i="1"/>
  <c r="G21" i="5"/>
  <c r="H21" i="5"/>
  <c r="G2" i="1"/>
  <c r="H2" i="1"/>
  <c r="I2" i="1" s="1"/>
  <c r="J2" i="1" s="1"/>
  <c r="K2" i="1" s="1"/>
  <c r="L2" i="1" s="1"/>
  <c r="G36" i="5"/>
  <c r="G37" i="5"/>
  <c r="H36" i="5"/>
  <c r="H37" i="5"/>
  <c r="D3" i="6"/>
  <c r="F3" i="6" s="1"/>
  <c r="D3" i="2"/>
  <c r="F3" i="2" s="1"/>
  <c r="I3" i="6"/>
  <c r="B14" i="1" s="1"/>
  <c r="K3" i="2"/>
  <c r="I3" i="2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C2" i="1"/>
  <c r="D2" i="1" s="1"/>
  <c r="E2" i="1" s="1"/>
  <c r="E3" i="2" l="1"/>
  <c r="E13" i="1"/>
  <c r="E10" i="1"/>
  <c r="E9" i="1"/>
  <c r="E5" i="1"/>
  <c r="C5" i="1"/>
  <c r="D9" i="1"/>
  <c r="D13" i="1"/>
  <c r="C9" i="1"/>
  <c r="C13" i="1"/>
  <c r="D5" i="1"/>
  <c r="E3" i="6"/>
  <c r="C6" i="1"/>
  <c r="D14" i="1"/>
  <c r="D6" i="1"/>
  <c r="B10" i="1"/>
  <c r="C10" i="1"/>
  <c r="B6" i="1"/>
  <c r="E14" i="1"/>
  <c r="D10" i="1"/>
  <c r="C14" i="1"/>
  <c r="E6" i="1"/>
  <c r="F2" i="1"/>
  <c r="B9" i="1" l="1"/>
  <c r="B11" i="1" s="1"/>
  <c r="B5" i="1"/>
  <c r="B7" i="1" s="1"/>
  <c r="B13" i="1"/>
  <c r="B15" i="1" s="1"/>
  <c r="E15" i="1"/>
  <c r="E7" i="1"/>
  <c r="E11" i="1"/>
  <c r="C7" i="1"/>
  <c r="C15" i="1"/>
  <c r="D11" i="1"/>
  <c r="D7" i="1"/>
  <c r="C11" i="1"/>
  <c r="D15" i="1"/>
  <c r="D16" i="1"/>
  <c r="F13" i="1"/>
  <c r="F9" i="1"/>
  <c r="F6" i="1"/>
  <c r="F10" i="1"/>
  <c r="F5" i="1"/>
  <c r="F14" i="1"/>
  <c r="B16" i="1" l="1"/>
  <c r="B17" i="1" s="1"/>
  <c r="C3" i="1" s="1"/>
  <c r="C16" i="1"/>
  <c r="E16" i="1"/>
  <c r="F7" i="1"/>
  <c r="F11" i="1"/>
  <c r="F15" i="1"/>
  <c r="F16" i="1" s="1"/>
  <c r="G9" i="1"/>
  <c r="G13" i="1"/>
  <c r="G10" i="1"/>
  <c r="G14" i="1"/>
  <c r="G6" i="1"/>
  <c r="G5" i="1"/>
  <c r="C17" i="1" l="1"/>
  <c r="D3" i="1" s="1"/>
  <c r="D17" i="1" s="1"/>
  <c r="E3" i="1" s="1"/>
  <c r="E17" i="1"/>
  <c r="F3" i="1" s="1"/>
  <c r="F17" i="1" s="1"/>
  <c r="G3" i="1" s="1"/>
  <c r="G7" i="1"/>
  <c r="G15" i="1"/>
  <c r="G11" i="1"/>
  <c r="H5" i="1"/>
  <c r="H13" i="1"/>
  <c r="H6" i="1"/>
  <c r="H14" i="1"/>
  <c r="H10" i="1"/>
  <c r="H9" i="1"/>
  <c r="G16" i="1" l="1"/>
  <c r="H11" i="1"/>
  <c r="H15" i="1"/>
  <c r="H7" i="1"/>
  <c r="I5" i="1"/>
  <c r="I9" i="1"/>
  <c r="I6" i="1"/>
  <c r="I10" i="1"/>
  <c r="I13" i="1"/>
  <c r="I14" i="1"/>
  <c r="G17" i="1"/>
  <c r="H3" i="1" s="1"/>
  <c r="H16" i="1" l="1"/>
  <c r="H17" i="1" s="1"/>
  <c r="I3" i="1" s="1"/>
  <c r="I15" i="1"/>
  <c r="I7" i="1"/>
  <c r="I11" i="1"/>
  <c r="J6" i="1"/>
  <c r="J5" i="1"/>
  <c r="J14" i="1"/>
  <c r="J10" i="1"/>
  <c r="J9" i="1"/>
  <c r="J13" i="1"/>
  <c r="I16" i="1" l="1"/>
  <c r="I17" i="1" s="1"/>
  <c r="J3" i="1" s="1"/>
  <c r="J15" i="1"/>
  <c r="J11" i="1"/>
  <c r="J7" i="1"/>
  <c r="M2" i="1"/>
  <c r="K5" i="1"/>
  <c r="K9" i="1"/>
  <c r="K6" i="1"/>
  <c r="K10" i="1"/>
  <c r="K14" i="1"/>
  <c r="K13" i="1"/>
  <c r="J16" i="1" l="1"/>
  <c r="J17" i="1" s="1"/>
  <c r="K3" i="1" s="1"/>
  <c r="K15" i="1"/>
  <c r="K7" i="1"/>
  <c r="K11" i="1"/>
  <c r="L9" i="1"/>
  <c r="L13" i="1"/>
  <c r="L6" i="1"/>
  <c r="L14" i="1"/>
  <c r="L10" i="1"/>
  <c r="L5" i="1"/>
  <c r="M7" i="1" l="1"/>
  <c r="K16" i="1"/>
  <c r="K17" i="1" s="1"/>
  <c r="L3" i="1" s="1"/>
  <c r="M11" i="1"/>
  <c r="M15" i="1"/>
  <c r="M16" i="1" s="1"/>
  <c r="L11" i="1"/>
  <c r="L15" i="1"/>
  <c r="L7" i="1"/>
  <c r="L16" i="1" l="1"/>
  <c r="L17" i="1"/>
  <c r="M3" i="1" s="1"/>
  <c r="M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林真史</author>
  </authors>
  <commentList>
    <comment ref="B2" authorId="0" shapeId="0" xr:uid="{BD5226CE-8333-420B-B19F-8AFE60B9B2AA}">
      <text>
        <r>
          <rPr>
            <b/>
            <sz val="10"/>
            <color indexed="81"/>
            <rFont val="MS P ゴシック"/>
            <family val="3"/>
            <charset val="128"/>
          </rPr>
          <t>資金繰り表の開始年月を入力してください。
(例 : 2026/4/1)</t>
        </r>
      </text>
    </comment>
    <comment ref="B3" authorId="0" shapeId="0" xr:uid="{515E8B1C-40F1-4CD4-88EB-E0AF8CA6701C}">
      <text>
        <r>
          <rPr>
            <b/>
            <sz val="10"/>
            <color indexed="81"/>
            <rFont val="MS P ゴシック"/>
            <family val="3"/>
            <charset val="128"/>
          </rPr>
          <t>期首(前期末)の現預金残高を入力してください</t>
        </r>
      </text>
    </comment>
  </commentList>
</comments>
</file>

<file path=xl/sharedStrings.xml><?xml version="1.0" encoding="utf-8"?>
<sst xmlns="http://schemas.openxmlformats.org/spreadsheetml/2006/main" count="233" uniqueCount="115">
  <si>
    <t>期末現預金残高</t>
  </si>
  <si>
    <t>取引先/入金元</t>
  </si>
  <si>
    <t>金額</t>
  </si>
  <si>
    <t>水道光熱費</t>
  </si>
  <si>
    <t>通信費</t>
  </si>
  <si>
    <t>広告宣伝費</t>
  </si>
  <si>
    <t>支払手数料</t>
  </si>
  <si>
    <t>消耗品費</t>
  </si>
  <si>
    <t>車両購入</t>
  </si>
  <si>
    <t>利息支払</t>
  </si>
  <si>
    <t>科目名</t>
  </si>
  <si>
    <t>売上入金</t>
  </si>
  <si>
    <t>現金売上</t>
  </si>
  <si>
    <t>その他営業収入</t>
  </si>
  <si>
    <t>仕入支払</t>
  </si>
  <si>
    <t>外注費支払</t>
  </si>
  <si>
    <t>人件費（給与・賞与）</t>
  </si>
  <si>
    <t>修繕費</t>
  </si>
  <si>
    <t>その他経費</t>
  </si>
  <si>
    <t>固定資産売却収入</t>
  </si>
  <si>
    <t>投資回収収入</t>
  </si>
  <si>
    <t>設備投資（機械・設備）</t>
  </si>
  <si>
    <t>IT・システム投資</t>
  </si>
  <si>
    <t>敷金・保証金支払</t>
  </si>
  <si>
    <t>その他投資支出</t>
  </si>
  <si>
    <t>借入金（新規）</t>
  </si>
  <si>
    <t>補助金・助成金入金</t>
  </si>
  <si>
    <t>借入金返済（元金）</t>
  </si>
  <si>
    <t>リース返済</t>
  </si>
  <si>
    <t>日付</t>
  </si>
  <si>
    <t>補足説明</t>
    <rPh sb="0" eb="2">
      <t>ホソク</t>
    </rPh>
    <rPh sb="2" eb="4">
      <t>セツメイ</t>
    </rPh>
    <phoneticPr fontId="2"/>
  </si>
  <si>
    <t>使用可否</t>
    <rPh sb="0" eb="2">
      <t>シヨウ</t>
    </rPh>
    <rPh sb="2" eb="4">
      <t>カヒ</t>
    </rPh>
    <phoneticPr fontId="2"/>
  </si>
  <si>
    <t>〇</t>
    <phoneticPr fontId="2"/>
  </si>
  <si>
    <t>科目区分</t>
    <rPh sb="0" eb="2">
      <t>カモク</t>
    </rPh>
    <phoneticPr fontId="2"/>
  </si>
  <si>
    <t>収支区分</t>
    <rPh sb="0" eb="2">
      <t>シュウシ</t>
    </rPh>
    <phoneticPr fontId="2"/>
  </si>
  <si>
    <t>科目ID</t>
    <rPh sb="0" eb="2">
      <t>カモク</t>
    </rPh>
    <phoneticPr fontId="2"/>
  </si>
  <si>
    <t>K0001</t>
    <phoneticPr fontId="2"/>
  </si>
  <si>
    <t>K0002</t>
  </si>
  <si>
    <t>K0003</t>
  </si>
  <si>
    <t>K0004</t>
  </si>
  <si>
    <t>K0005</t>
  </si>
  <si>
    <t>K0006</t>
  </si>
  <si>
    <t>K0007</t>
  </si>
  <si>
    <t>K0008</t>
  </si>
  <si>
    <t>K0009</t>
  </si>
  <si>
    <t>K0010</t>
  </si>
  <si>
    <t>K0011</t>
  </si>
  <si>
    <t>K0012</t>
  </si>
  <si>
    <t>K0013</t>
  </si>
  <si>
    <t>K0014</t>
  </si>
  <si>
    <t>K0015</t>
  </si>
  <si>
    <t>K0016</t>
  </si>
  <si>
    <t>K0017</t>
  </si>
  <si>
    <t>K0018</t>
  </si>
  <si>
    <t>K0019</t>
  </si>
  <si>
    <t>K0020</t>
  </si>
  <si>
    <t>K0021</t>
  </si>
  <si>
    <t>K0022</t>
  </si>
  <si>
    <t>K0023</t>
  </si>
  <si>
    <t>K0024</t>
  </si>
  <si>
    <t>K0025</t>
  </si>
  <si>
    <t>K0026</t>
  </si>
  <si>
    <t>K0027</t>
  </si>
  <si>
    <t>K0028</t>
  </si>
  <si>
    <t>K0029</t>
  </si>
  <si>
    <t>K0030</t>
  </si>
  <si>
    <t>K0031</t>
  </si>
  <si>
    <t>K0032</t>
  </si>
  <si>
    <t>科目(プルダウン)</t>
  </si>
  <si>
    <t>科目ID(自動)</t>
  </si>
  <si>
    <t>科目区分(自動)</t>
  </si>
  <si>
    <t>収支区分(自動)</t>
  </si>
  <si>
    <t>手数料</t>
  </si>
  <si>
    <t>チェック</t>
  </si>
  <si>
    <t>〇〇株式会社</t>
  </si>
  <si>
    <t>　</t>
  </si>
  <si>
    <t>出金科目_表示</t>
    <rPh sb="0" eb="2">
      <t>シュッキン</t>
    </rPh>
    <rPh sb="2" eb="4">
      <t>カモク</t>
    </rPh>
    <rPh sb="5" eb="7">
      <t>ヒョウジ</t>
    </rPh>
    <phoneticPr fontId="2"/>
  </si>
  <si>
    <t>入金科目_表示</t>
    <rPh sb="0" eb="4">
      <t>ニュウキンカモク</t>
    </rPh>
    <rPh sb="5" eb="7">
      <t>ヒョウジ</t>
    </rPh>
    <phoneticPr fontId="2"/>
  </si>
  <si>
    <t>支払先</t>
  </si>
  <si>
    <t>△△リース</t>
  </si>
  <si>
    <t>期首残高</t>
  </si>
  <si>
    <t>当月収支（経常+投資+財務）</t>
  </si>
  <si>
    <t>月次資金繰り表</t>
    <rPh sb="0" eb="2">
      <t>ゲツジ</t>
    </rPh>
    <rPh sb="2" eb="5">
      <t>シキング</t>
    </rPh>
    <rPh sb="6" eb="7">
      <t>ヒョウ</t>
    </rPh>
    <phoneticPr fontId="2"/>
  </si>
  <si>
    <t>年月</t>
    <phoneticPr fontId="2"/>
  </si>
  <si>
    <t>差引入金額</t>
    <phoneticPr fontId="2"/>
  </si>
  <si>
    <t>■経常収支</t>
    <rPh sb="1" eb="3">
      <t>ケイジョウ</t>
    </rPh>
    <rPh sb="3" eb="5">
      <t>シュウシ</t>
    </rPh>
    <phoneticPr fontId="2"/>
  </si>
  <si>
    <t>■投資収支</t>
    <rPh sb="1" eb="3">
      <t>トウシ</t>
    </rPh>
    <rPh sb="3" eb="5">
      <t>シュウシ</t>
    </rPh>
    <phoneticPr fontId="2"/>
  </si>
  <si>
    <t>■財務収支</t>
    <rPh sb="1" eb="3">
      <t>ザイム</t>
    </rPh>
    <rPh sb="3" eb="5">
      <t>シュウシ</t>
    </rPh>
    <phoneticPr fontId="2"/>
  </si>
  <si>
    <t>入金合計</t>
    <phoneticPr fontId="2"/>
  </si>
  <si>
    <t>出金合計</t>
    <phoneticPr fontId="2"/>
  </si>
  <si>
    <t>収支合計（入金-出金）</t>
    <rPh sb="2" eb="4">
      <t>ゴウケイ</t>
    </rPh>
    <phoneticPr fontId="2"/>
  </si>
  <si>
    <t>摘要(任意)</t>
    <rPh sb="3" eb="5">
      <t>ニンイ</t>
    </rPh>
    <phoneticPr fontId="2"/>
  </si>
  <si>
    <t>※白いセルのみ入力してください</t>
    <rPh sb="1" eb="2">
      <t>シロ</t>
    </rPh>
    <rPh sb="7" eb="9">
      <t>ニュウリョク</t>
    </rPh>
    <phoneticPr fontId="2"/>
  </si>
  <si>
    <t>この資金繰り表は「将来の現金残高」を把握するためのものです。
まずは大まかで構いません。毎月更新することが大切です。</t>
    <phoneticPr fontId="2"/>
  </si>
  <si>
    <t>前受金回収（予約金・前払金）</t>
  </si>
  <si>
    <t>入金</t>
    <rPh sb="0" eb="2">
      <t>ニュウキン</t>
    </rPh>
    <phoneticPr fontId="2"/>
  </si>
  <si>
    <t>経常</t>
    <rPh sb="0" eb="2">
      <t>ケイジョウ</t>
    </rPh>
    <phoneticPr fontId="2"/>
  </si>
  <si>
    <t>出金</t>
    <rPh sb="0" eb="2">
      <t>シュッキン</t>
    </rPh>
    <phoneticPr fontId="2"/>
  </si>
  <si>
    <t>材料費・原材料費支払</t>
  </si>
  <si>
    <t>法定福利費（社会保険料）</t>
  </si>
  <si>
    <t>家賃・地代</t>
  </si>
  <si>
    <t>租税公課（税金・社会保険）</t>
  </si>
  <si>
    <t>投資</t>
    <rPh sb="0" eb="2">
      <t>トウシ</t>
    </rPh>
    <phoneticPr fontId="2"/>
  </si>
  <si>
    <t>増資・役員借入金</t>
  </si>
  <si>
    <t>財務</t>
    <rPh sb="0" eb="2">
      <t>ザイム</t>
    </rPh>
    <phoneticPr fontId="2"/>
  </si>
  <si>
    <t>配当支払</t>
  </si>
  <si>
    <t>役員貸付金返済</t>
  </si>
  <si>
    <t>K0033</t>
  </si>
  <si>
    <t>K0034</t>
  </si>
  <si>
    <t>※資金繰り表の開始年月の日付と、期首残高を入力してください。それ以外の金額は①入金②出金シートの内容から自動計算されます。</t>
    <rPh sb="1" eb="4">
      <t>シキング</t>
    </rPh>
    <rPh sb="5" eb="6">
      <t>ヒョウ</t>
    </rPh>
    <rPh sb="7" eb="9">
      <t>カイシ</t>
    </rPh>
    <rPh sb="9" eb="11">
      <t>ネンゲツ</t>
    </rPh>
    <rPh sb="12" eb="14">
      <t>ヒヅケ</t>
    </rPh>
    <rPh sb="16" eb="18">
      <t>キシュ</t>
    </rPh>
    <rPh sb="18" eb="20">
      <t>ザンダカ</t>
    </rPh>
    <rPh sb="21" eb="23">
      <t>ニュウリョク</t>
    </rPh>
    <rPh sb="32" eb="34">
      <t>イガイ</t>
    </rPh>
    <rPh sb="35" eb="37">
      <t>キンガク</t>
    </rPh>
    <rPh sb="39" eb="41">
      <t>ニュウキン</t>
    </rPh>
    <rPh sb="42" eb="44">
      <t>シュッキン</t>
    </rPh>
    <rPh sb="48" eb="50">
      <t>ナイヨウ</t>
    </rPh>
    <rPh sb="52" eb="54">
      <t>ジドウ</t>
    </rPh>
    <rPh sb="54" eb="56">
      <t>ケイサン</t>
    </rPh>
    <phoneticPr fontId="2"/>
  </si>
  <si>
    <t>※このシートは基本的に編集不要です。※不要の科目は「使用可否」を"×"にしてください。</t>
    <rPh sb="7" eb="10">
      <t>キホンテキ</t>
    </rPh>
    <rPh sb="11" eb="13">
      <t>ヘンシュウ</t>
    </rPh>
    <rPh sb="13" eb="15">
      <t>フヨウ</t>
    </rPh>
    <rPh sb="19" eb="21">
      <t>フヨウ</t>
    </rPh>
    <rPh sb="22" eb="24">
      <t>カモク</t>
    </rPh>
    <rPh sb="26" eb="28">
      <t>シヨウ</t>
    </rPh>
    <rPh sb="28" eb="30">
      <t>カヒ</t>
    </rPh>
    <phoneticPr fontId="2"/>
  </si>
  <si>
    <t>(例)</t>
    <rPh sb="1" eb="2">
      <t>レイ</t>
    </rPh>
    <phoneticPr fontId="2"/>
  </si>
  <si>
    <t>売掛金入金</t>
    <rPh sb="0" eb="3">
      <t>ウリカケキン</t>
    </rPh>
    <phoneticPr fontId="2"/>
  </si>
  <si>
    <t>K0035</t>
  </si>
  <si>
    <t>支払利息</t>
    <rPh sb="0" eb="2">
      <t>シハライ</t>
    </rPh>
    <rPh sb="2" eb="4">
      <t>リソク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</si>
</sst>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0">
    <font>
      <sz val="11"/>
      <color theme="1"/>
      <name val="源暎エムゴv2 Regular"/>
      <family val="2"/>
      <scheme val="minor"/>
    </font>
    <font>
      <sz val="11"/>
      <color theme="1"/>
      <name val="源暎エムゴv2 Regular"/>
      <family val="2"/>
      <scheme val="minor"/>
    </font>
    <font>
      <sz val="6"/>
      <name val="源暎エムゴv2 Regular"/>
      <family val="3"/>
      <charset val="128"/>
      <scheme val="minor"/>
    </font>
    <font>
      <sz val="10"/>
      <color theme="1"/>
      <name val="源暎エムゴv2 Regular"/>
      <family val="3"/>
      <charset val="128"/>
      <scheme val="minor"/>
    </font>
    <font>
      <sz val="10"/>
      <color theme="1"/>
      <name val="源暎エムゴv2 Regular"/>
      <family val="2"/>
      <scheme val="minor"/>
    </font>
    <font>
      <b/>
      <sz val="10"/>
      <color theme="1"/>
      <name val="源暎エムゴv2 Regular"/>
      <family val="3"/>
      <charset val="128"/>
      <scheme val="minor"/>
    </font>
    <font>
      <b/>
      <sz val="11"/>
      <color theme="1"/>
      <name val="源暎エムゴv2 Regular"/>
      <family val="3"/>
      <charset val="128"/>
      <scheme val="minor"/>
    </font>
    <font>
      <sz val="10"/>
      <color rgb="FFFF0000"/>
      <name val="源暎エムゴv2 Regular"/>
      <family val="2"/>
      <scheme val="minor"/>
    </font>
    <font>
      <sz val="10"/>
      <color rgb="FFFF0000"/>
      <name val="源暎エムゴv2 Regular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76" fontId="4" fillId="0" borderId="0" xfId="0" applyNumberFormat="1" applyFont="1"/>
    <xf numFmtId="38" fontId="4" fillId="0" borderId="0" xfId="1" applyFont="1" applyAlignment="1"/>
    <xf numFmtId="0" fontId="3" fillId="0" borderId="0" xfId="0" applyFont="1" applyAlignment="1">
      <alignment vertical="center"/>
    </xf>
    <xf numFmtId="38" fontId="3" fillId="0" borderId="0" xfId="1" applyFont="1" applyAlignment="1"/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5" borderId="0" xfId="0" applyFont="1" applyFill="1" applyAlignment="1">
      <alignment horizontal="center" vertical="center"/>
    </xf>
    <xf numFmtId="176" fontId="3" fillId="5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38" fontId="3" fillId="0" borderId="0" xfId="1" applyFont="1" applyBorder="1" applyAlignment="1">
      <alignment vertical="center"/>
    </xf>
    <xf numFmtId="38" fontId="3" fillId="6" borderId="0" xfId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 indent="1"/>
    </xf>
    <xf numFmtId="38" fontId="5" fillId="3" borderId="0" xfId="1" applyFont="1" applyFill="1" applyBorder="1" applyAlignment="1">
      <alignment vertical="center"/>
    </xf>
    <xf numFmtId="38" fontId="5" fillId="6" borderId="0" xfId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38" fontId="5" fillId="4" borderId="0" xfId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38" fontId="6" fillId="4" borderId="2" xfId="1" applyFont="1" applyFill="1" applyBorder="1" applyAlignment="1">
      <alignment vertical="center"/>
    </xf>
    <xf numFmtId="38" fontId="6" fillId="4" borderId="3" xfId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8" fontId="3" fillId="0" borderId="0" xfId="1" applyFont="1" applyBorder="1" applyAlignment="1"/>
    <xf numFmtId="14" fontId="3" fillId="7" borderId="0" xfId="0" applyNumberFormat="1" applyFont="1" applyFill="1"/>
    <xf numFmtId="0" fontId="4" fillId="7" borderId="0" xfId="0" applyFont="1" applyFill="1"/>
    <xf numFmtId="0" fontId="4" fillId="4" borderId="0" xfId="0" applyFont="1" applyFill="1"/>
    <xf numFmtId="38" fontId="3" fillId="7" borderId="0" xfId="1" applyFont="1" applyFill="1" applyBorder="1" applyAlignment="1"/>
    <xf numFmtId="176" fontId="4" fillId="4" borderId="0" xfId="0" applyNumberFormat="1" applyFont="1" applyFill="1"/>
    <xf numFmtId="38" fontId="4" fillId="0" borderId="0" xfId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4" fontId="4" fillId="7" borderId="0" xfId="0" applyNumberFormat="1" applyFont="1" applyFill="1"/>
    <xf numFmtId="38" fontId="4" fillId="3" borderId="0" xfId="1" applyFont="1" applyFill="1" applyBorder="1" applyAlignment="1"/>
    <xf numFmtId="176" fontId="4" fillId="3" borderId="0" xfId="0" applyNumberFormat="1" applyFont="1" applyFill="1"/>
    <xf numFmtId="0" fontId="4" fillId="3" borderId="0" xfId="0" applyFont="1" applyFill="1"/>
    <xf numFmtId="38" fontId="4" fillId="7" borderId="0" xfId="1" applyFont="1" applyFill="1" applyBorder="1" applyAlignment="1"/>
    <xf numFmtId="176" fontId="3" fillId="2" borderId="4" xfId="0" applyNumberFormat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vertical="center"/>
    </xf>
    <xf numFmtId="38" fontId="4" fillId="0" borderId="0" xfId="1" applyFont="1" applyAlignment="1">
      <alignment horizontal="center"/>
    </xf>
    <xf numFmtId="38" fontId="4" fillId="3" borderId="0" xfId="1" applyFont="1" applyFill="1" applyAlignment="1"/>
    <xf numFmtId="0" fontId="3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numFmt numFmtId="176" formatCode="yyyy&quot;年&quot;m&quot;月&quot;;@"/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  <numFmt numFmtId="19" formatCode="m/d/yyyy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源暎エムゴv2 Regular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numFmt numFmtId="176" formatCode="yyyy&quot;年&quot;m&quot;月&quot;;@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numFmt numFmtId="176" formatCode="yyyy&quot;年&quot;m&quot;月&quot;;@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源暎エムゴv2 Regular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2547C2-927A-4E8C-AA01-7EC6B450E399}" name="tblIn" displayName="tblIn" ref="A2:L3" totalsRowShown="0" headerRowDxfId="35" dataDxfId="34">
  <autoFilter ref="A2:L3" xr:uid="{E92547C2-927A-4E8C-AA01-7EC6B450E399}"/>
  <tableColumns count="12">
    <tableColumn id="1" xr3:uid="{C12CB041-0BAF-4982-8EB5-B8988B1B3D66}" name="日付" dataDxfId="33"/>
    <tableColumn id="2" xr3:uid="{1349C83E-50DD-4B97-BABA-00093FFFE8F5}" name="取引先/入金元" dataDxfId="32"/>
    <tableColumn id="3" xr3:uid="{BC68559B-7EF6-426A-B163-1D9302E87670}" name="科目(プルダウン)" dataDxfId="31"/>
    <tableColumn id="4" xr3:uid="{99019E4A-CB1E-48B9-9A29-D470C8A746FD}" name="科目ID(自動)" dataDxfId="30" dataCellStyle="桁区切り">
      <calculatedColumnFormula>IFERROR(INDEX(tblM[科目ID],MATCH(tblIn[[#This Row],[科目(プルダウン)]],tblM[科目名],0)),"")</calculatedColumnFormula>
    </tableColumn>
    <tableColumn id="5" xr3:uid="{BA466077-AA89-4611-998B-F05EF91E78E2}" name="科目区分(自動)" dataDxfId="29">
      <calculatedColumnFormula>_xlfn.XLOOKUP(tblIn[[#This Row],[科目ID(自動)]], tblM[科目ID], tblM[科目区分], "")</calculatedColumnFormula>
    </tableColumn>
    <tableColumn id="6" xr3:uid="{B03406F3-6241-4527-BCC6-8D0CEE153F61}" name="収支区分(自動)" dataDxfId="28">
      <calculatedColumnFormula>_xlfn.XLOOKUP(tblIn[[#This Row],[科目ID(自動)]], tblM[科目ID], tblM[収支区分], "")</calculatedColumnFormula>
    </tableColumn>
    <tableColumn id="7" xr3:uid="{2D554208-91C3-4478-AA03-441720F8A5AF}" name="金額" dataDxfId="27" dataCellStyle="桁区切り"/>
    <tableColumn id="8" xr3:uid="{C7AFAE98-8CB4-4E17-9F73-1D166FB2621C}" name="手数料" dataDxfId="26" dataCellStyle="桁区切り"/>
    <tableColumn id="9" xr3:uid="{68120033-9AAD-4349-9BF1-C18B150799A5}" name="差引入金額" dataDxfId="25" dataCellStyle="桁区切り">
      <calculatedColumnFormula>tblIn[[#This Row],[金額]]-tblIn[[#This Row],[手数料]]</calculatedColumnFormula>
    </tableColumn>
    <tableColumn id="10" xr3:uid="{295B6523-24F2-41F9-8675-D9C143058885}" name="摘要(任意)" dataDxfId="24"/>
    <tableColumn id="11" xr3:uid="{7CA9B3FE-F5EF-44C3-A4C3-901B9F35ADE3}" name="年月" dataDxfId="23">
      <calculatedColumnFormula>DATE(YEAR(tblIn[[#This Row],[日付]]),MONTH(tblIn[[#This Row],[日付]]),1)</calculatedColumnFormula>
    </tableColumn>
    <tableColumn id="12" xr3:uid="{F2FE0E6C-B8E1-4CBA-9E3F-464B3EA687C8}" name="チェック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CAE73C2-1BEB-4E9C-ACF5-F23D8002BFD8}" name="tblOut" displayName="tblOut" ref="A2:J3" totalsRowShown="0" headerRowDxfId="21" dataDxfId="20">
  <autoFilter ref="A2:J3" xr:uid="{2CAE73C2-1BEB-4E9C-ACF5-F23D8002BFD8}"/>
  <tableColumns count="10">
    <tableColumn id="1" xr3:uid="{75FF8D31-2AE7-4363-A3BA-962FCC59AA88}" name="日付" dataDxfId="19"/>
    <tableColumn id="2" xr3:uid="{788FADDF-8CCC-44E2-8209-F11DA7500038}" name="支払先" dataDxfId="18"/>
    <tableColumn id="3" xr3:uid="{02FD9F00-DDDB-4DEA-BE7F-1F6ED235DB61}" name="科目(プルダウン)" dataDxfId="17"/>
    <tableColumn id="4" xr3:uid="{CB3A2EE0-BFDE-4C16-8ADB-0679A883E28A}" name="科目ID(自動)" dataDxfId="16">
      <calculatedColumnFormula>IFERROR(INDEX(tblM[科目ID],MATCH(tblOut[[#This Row],[科目(プルダウン)]],tblM[科目名],0)),"")</calculatedColumnFormula>
    </tableColumn>
    <tableColumn id="5" xr3:uid="{DECBF0A2-B562-45E8-B119-FF7D1FD57B13}" name="科目区分(自動)" dataDxfId="15">
      <calculatedColumnFormula>_xlfn.XLOOKUP(tblOut[[#This Row],[科目ID(自動)]], tblM[科目ID], tblM[科目区分], "")</calculatedColumnFormula>
    </tableColumn>
    <tableColumn id="6" xr3:uid="{30503B2E-EF6D-4202-BA98-56D8C03478B4}" name="収支区分(自動)" dataDxfId="14">
      <calculatedColumnFormula>_xlfn.XLOOKUP(tblOut[[#This Row],[科目ID(自動)]], tblM[科目ID], tblM[収支区分], "")</calculatedColumnFormula>
    </tableColumn>
    <tableColumn id="7" xr3:uid="{54650C73-0DE3-436D-A844-DA071427C501}" name="金額" dataDxfId="13" dataCellStyle="桁区切り"/>
    <tableColumn id="8" xr3:uid="{183CD6AE-9D8F-400A-94F7-0B09D809C5D8}" name="摘要(任意)" dataDxfId="12"/>
    <tableColumn id="9" xr3:uid="{CE07F90C-644D-4AC1-97CF-A5950B969EE7}" name="年月" dataDxfId="11">
      <calculatedColumnFormula>DATE(YEAR(tblOut[[#This Row],[日付]]),MONTH(tblOut[[#This Row],[日付]]),1)</calculatedColumnFormula>
    </tableColumn>
    <tableColumn id="10" xr3:uid="{687D8D4A-AB7B-4227-8A74-B26F13833C5D}" name="チェック" dataDxfId="10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EBAF79-6054-4699-81B8-57110DA3CFD2}" name="tblM" displayName="tblM" ref="A2:H37" totalsRowShown="0" headerRowDxfId="9" dataDxfId="8">
  <autoFilter ref="A2:H37" xr:uid="{63EBAF79-6054-4699-81B8-57110DA3CFD2}"/>
  <tableColumns count="8">
    <tableColumn id="1" xr3:uid="{4494A1AD-C5F6-46E5-A52D-AA1B21A2A66B}" name="科目ID" dataDxfId="7"/>
    <tableColumn id="2" xr3:uid="{9BCACF4E-4E93-48A4-B741-34BDF72788AB}" name="使用可否" dataDxfId="6"/>
    <tableColumn id="3" xr3:uid="{32727177-9264-4D11-AB16-67F0892AB323}" name="科目区分" dataDxfId="5"/>
    <tableColumn id="4" xr3:uid="{FF9F2D08-E549-4B95-B3EA-BBA71E08CA57}" name="収支区分" dataDxfId="4"/>
    <tableColumn id="5" xr3:uid="{9DA43870-6E58-4AD7-BF81-7DFE23C33EB4}" name="科目名" dataDxfId="3"/>
    <tableColumn id="6" xr3:uid="{DC447330-CE95-400E-93E5-E064C053FDCA}" name="補足説明" dataDxfId="2"/>
    <tableColumn id="7" xr3:uid="{66541ECF-D7F4-4A66-ACB7-C709250771BB}" name="入金科目_表示" dataDxfId="1">
      <calculatedColumnFormula>IF(AND(tblM[[#This Row],[科目区分]]="入金",tblM[[#This Row],[使用可否]]="〇"),tblM[[#This Row],[科目名]],"")</calculatedColumnFormula>
    </tableColumn>
    <tableColumn id="8" xr3:uid="{B14DFFC1-E674-4844-8BAF-3E16FC974A3F}" name="出金科目_表示" dataDxfId="0">
      <calculatedColumnFormula>IF(AND(tblM[[#This Row],[科目区分]]="出金",tblM[[#This Row],[使用可否]]="〇"),tblM[[#This Row],[科目名]],"")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Genei_emugo">
      <a:majorFont>
        <a:latin typeface="源暎エムゴv2 Heavy"/>
        <a:ea typeface="源暎エムゴv2 Heavy"/>
        <a:cs typeface=""/>
      </a:majorFont>
      <a:minorFont>
        <a:latin typeface="源暎エムゴv2 Regular"/>
        <a:ea typeface="源暎エムゴv2 Regular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ADB0-0D7E-40E4-B819-875F2E7AA1F0}">
  <dimension ref="A1:L3"/>
  <sheetViews>
    <sheetView tabSelected="1" zoomScaleNormal="100" workbookViewId="0"/>
  </sheetViews>
  <sheetFormatPr defaultRowHeight="15"/>
  <cols>
    <col min="1" max="1" width="10.5546875" style="3" customWidth="1"/>
    <col min="2" max="2" width="20.44140625" style="3" customWidth="1"/>
    <col min="3" max="3" width="16.77734375" style="3" customWidth="1"/>
    <col min="4" max="4" width="7.5546875" style="6" customWidth="1"/>
    <col min="5" max="5" width="7.5546875" style="5" customWidth="1"/>
    <col min="6" max="6" width="7.5546875" style="3" customWidth="1"/>
    <col min="7" max="7" width="8.88671875" style="6"/>
    <col min="8" max="8" width="8.88671875" style="3"/>
    <col min="9" max="9" width="15.5546875" style="6" customWidth="1"/>
    <col min="10" max="10" width="20.33203125" style="3" customWidth="1"/>
    <col min="11" max="11" width="10.6640625" style="5" customWidth="1"/>
    <col min="12" max="12" width="9.44140625" style="3" customWidth="1"/>
    <col min="13" max="16384" width="8.88671875" style="3"/>
  </cols>
  <sheetData>
    <row r="1" spans="1:12">
      <c r="A1" s="12" t="s">
        <v>92</v>
      </c>
    </row>
    <row r="2" spans="1:12" s="4" customFormat="1">
      <c r="A2" s="4" t="s">
        <v>29</v>
      </c>
      <c r="B2" s="4" t="s">
        <v>1</v>
      </c>
      <c r="C2" s="4" t="s">
        <v>68</v>
      </c>
      <c r="D2" s="35" t="s">
        <v>69</v>
      </c>
      <c r="E2" s="36" t="s">
        <v>70</v>
      </c>
      <c r="F2" s="4" t="s">
        <v>71</v>
      </c>
      <c r="G2" s="35" t="s">
        <v>2</v>
      </c>
      <c r="H2" s="4" t="s">
        <v>72</v>
      </c>
      <c r="I2" s="44" t="s">
        <v>84</v>
      </c>
      <c r="J2" s="4" t="s">
        <v>91</v>
      </c>
      <c r="K2" s="36" t="s">
        <v>83</v>
      </c>
      <c r="L2" s="4" t="s">
        <v>73</v>
      </c>
    </row>
    <row r="3" spans="1:12">
      <c r="A3" s="37">
        <v>46016</v>
      </c>
      <c r="B3" s="37" t="s">
        <v>74</v>
      </c>
      <c r="C3" s="31" t="s">
        <v>11</v>
      </c>
      <c r="D3" s="38" t="str">
        <f>IFERROR(INDEX(tblM[科目ID],MATCH(tblIn[[#This Row],[科目(プルダウン)]],tblM[科目名],0)),"")</f>
        <v>K0001</v>
      </c>
      <c r="E3" s="39" t="str">
        <f>_xlfn.XLOOKUP(tblIn[[#This Row],[科目ID(自動)]], tblM[科目ID], tblM[科目区分], "")</f>
        <v>入金</v>
      </c>
      <c r="F3" s="40" t="str">
        <f>_xlfn.XLOOKUP(tblIn[[#This Row],[科目ID(自動)]], tblM[科目ID], tblM[収支区分], "")</f>
        <v>経常</v>
      </c>
      <c r="G3" s="41">
        <v>110000</v>
      </c>
      <c r="H3" s="41">
        <v>660</v>
      </c>
      <c r="I3" s="45">
        <f>tblIn[[#This Row],[金額]]-tblIn[[#This Row],[手数料]]</f>
        <v>109340</v>
      </c>
      <c r="J3" s="31" t="s">
        <v>111</v>
      </c>
      <c r="K3" s="39">
        <f>DATE(YEAR(tblIn[[#This Row],[日付]]),MONTH(tblIn[[#This Row],[日付]]),1)</f>
        <v>45992</v>
      </c>
      <c r="L3" s="31"/>
    </row>
  </sheetData>
  <phoneticPr fontId="2"/>
  <dataValidations count="1">
    <dataValidation type="list" allowBlank="1" showInputMessage="1" showErrorMessage="1" sqref="C3" xr:uid="{A8A0ADFD-164A-45FC-B1CD-5AFA44E275CF}">
      <formula1>入金科目一覧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AEE3-B616-46F3-800B-AE1A55C0F48A}">
  <dimension ref="A1:J3"/>
  <sheetViews>
    <sheetView workbookViewId="0"/>
  </sheetViews>
  <sheetFormatPr defaultRowHeight="15"/>
  <cols>
    <col min="1" max="1" width="10.5546875" style="3" customWidth="1"/>
    <col min="2" max="2" width="20.44140625" style="3" customWidth="1"/>
    <col min="3" max="3" width="16.77734375" style="3" customWidth="1"/>
    <col min="4" max="6" width="7.5546875" style="3" customWidth="1"/>
    <col min="7" max="7" width="8.88671875" style="8"/>
    <col min="8" max="8" width="21" style="3" customWidth="1"/>
    <col min="9" max="9" width="9.5546875" style="5" customWidth="1"/>
    <col min="10" max="10" width="8.6640625" style="3" customWidth="1"/>
    <col min="11" max="16384" width="8.88671875" style="3"/>
  </cols>
  <sheetData>
    <row r="1" spans="1:10">
      <c r="A1" s="12" t="s">
        <v>92</v>
      </c>
    </row>
    <row r="2" spans="1:10">
      <c r="A2" s="3" t="s">
        <v>29</v>
      </c>
      <c r="B2" s="3" t="s">
        <v>78</v>
      </c>
      <c r="C2" s="3" t="s">
        <v>68</v>
      </c>
      <c r="D2" s="3" t="s">
        <v>69</v>
      </c>
      <c r="E2" s="3" t="s">
        <v>70</v>
      </c>
      <c r="F2" s="3" t="s">
        <v>71</v>
      </c>
      <c r="G2" s="29" t="s">
        <v>2</v>
      </c>
      <c r="H2" s="3" t="s">
        <v>91</v>
      </c>
      <c r="I2" s="5" t="s">
        <v>83</v>
      </c>
      <c r="J2" s="3" t="s">
        <v>73</v>
      </c>
    </row>
    <row r="3" spans="1:10">
      <c r="A3" s="30">
        <v>46016</v>
      </c>
      <c r="B3" s="31" t="s">
        <v>79</v>
      </c>
      <c r="C3" s="31" t="s">
        <v>28</v>
      </c>
      <c r="D3" s="32" t="str">
        <f>IFERROR(INDEX(tblM[科目ID],MATCH(tblOut[[#This Row],[科目(プルダウン)]],tblM[科目名],0)),"")</f>
        <v>K0033</v>
      </c>
      <c r="E3" s="32" t="str">
        <f>_xlfn.XLOOKUP(tblOut[[#This Row],[科目ID(自動)]], tblM[科目ID], tblM[科目区分], "")</f>
        <v>出金</v>
      </c>
      <c r="F3" s="32" t="str">
        <f>_xlfn.XLOOKUP(tblOut[[#This Row],[科目ID(自動)]], tblM[科目ID], tblM[収支区分], "")</f>
        <v>財務</v>
      </c>
      <c r="G3" s="33">
        <v>55000</v>
      </c>
      <c r="H3" s="31" t="s">
        <v>111</v>
      </c>
      <c r="I3" s="34">
        <f>DATE(YEAR(tblOut[[#This Row],[日付]]),MONTH(tblOut[[#This Row],[日付]]),1)</f>
        <v>45992</v>
      </c>
      <c r="J3" s="31" t="s">
        <v>75</v>
      </c>
    </row>
  </sheetData>
  <phoneticPr fontId="2"/>
  <dataValidations count="1">
    <dataValidation type="list" allowBlank="1" showInputMessage="1" showErrorMessage="1" sqref="C3" xr:uid="{649E6453-3B41-4B0A-A161-324391D6899D}">
      <formula1>出金科目一覧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zoomScaleNormal="100" workbookViewId="0">
      <selection sqref="A1:M1"/>
    </sheetView>
  </sheetViews>
  <sheetFormatPr defaultRowHeight="15"/>
  <cols>
    <col min="1" max="1" width="32" style="1" customWidth="1"/>
    <col min="2" max="13" width="14" style="1" customWidth="1"/>
    <col min="14" max="14" width="10.5546875" style="1" customWidth="1"/>
    <col min="15" max="16384" width="8.88671875" style="1"/>
  </cols>
  <sheetData>
    <row r="1" spans="1:14" ht="45" customHeight="1" thickBot="1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s="10" customFormat="1" ht="29.25" customHeight="1">
      <c r="A2" s="14" t="s">
        <v>82</v>
      </c>
      <c r="B2" s="42">
        <v>46113</v>
      </c>
      <c r="C2" s="15">
        <f>DATE(YEAR(B2),MONTH(B2)+1,1)</f>
        <v>46143</v>
      </c>
      <c r="D2" s="15">
        <f t="shared" ref="D2:M2" si="0">DATE(YEAR(C2),MONTH(C2)+1,1)</f>
        <v>46174</v>
      </c>
      <c r="E2" s="15">
        <f t="shared" si="0"/>
        <v>46204</v>
      </c>
      <c r="F2" s="15">
        <f t="shared" si="0"/>
        <v>46235</v>
      </c>
      <c r="G2" s="15">
        <f t="shared" si="0"/>
        <v>46266</v>
      </c>
      <c r="H2" s="15">
        <f t="shared" si="0"/>
        <v>46296</v>
      </c>
      <c r="I2" s="15">
        <f t="shared" si="0"/>
        <v>46327</v>
      </c>
      <c r="J2" s="15">
        <f t="shared" si="0"/>
        <v>46357</v>
      </c>
      <c r="K2" s="15">
        <f t="shared" si="0"/>
        <v>46388</v>
      </c>
      <c r="L2" s="15">
        <f t="shared" si="0"/>
        <v>46419</v>
      </c>
      <c r="M2" s="15">
        <f t="shared" si="0"/>
        <v>46447</v>
      </c>
      <c r="N2" s="9"/>
    </row>
    <row r="3" spans="1:14" s="7" customFormat="1" ht="20.25" customHeight="1" thickBot="1">
      <c r="A3" s="16" t="s">
        <v>80</v>
      </c>
      <c r="B3" s="43">
        <v>1000000</v>
      </c>
      <c r="C3" s="17">
        <f t="shared" ref="C3:M3" si="1">IF(C$2="","",B17)</f>
        <v>1000000</v>
      </c>
      <c r="D3" s="17">
        <f t="shared" si="1"/>
        <v>1000000</v>
      </c>
      <c r="E3" s="17">
        <f t="shared" si="1"/>
        <v>1000000</v>
      </c>
      <c r="F3" s="17">
        <f t="shared" si="1"/>
        <v>1000000</v>
      </c>
      <c r="G3" s="17">
        <f t="shared" si="1"/>
        <v>1000000</v>
      </c>
      <c r="H3" s="17">
        <f t="shared" si="1"/>
        <v>1000000</v>
      </c>
      <c r="I3" s="17">
        <f t="shared" si="1"/>
        <v>1000000</v>
      </c>
      <c r="J3" s="17">
        <f t="shared" si="1"/>
        <v>1000000</v>
      </c>
      <c r="K3" s="17">
        <f t="shared" si="1"/>
        <v>1000000</v>
      </c>
      <c r="L3" s="17">
        <f t="shared" si="1"/>
        <v>1000000</v>
      </c>
      <c r="M3" s="17">
        <f t="shared" si="1"/>
        <v>1000000</v>
      </c>
      <c r="N3" s="11"/>
    </row>
    <row r="4" spans="1:14" s="7" customFormat="1" ht="20.25" customHeight="1">
      <c r="A4" s="16" t="s">
        <v>85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1"/>
    </row>
    <row r="5" spans="1:14" s="7" customFormat="1" ht="20.25" customHeight="1">
      <c r="A5" s="19" t="s">
        <v>88</v>
      </c>
      <c r="B5" s="17">
        <f>IF(B$2="","",SUMIFS(tblIn[差引入金額],tblIn[年月],B$2,tblIn[収支区分(自動)],"経常"))</f>
        <v>0</v>
      </c>
      <c r="C5" s="17">
        <f>IF(C$2="","",SUMIFS(tblIn[差引入金額],tblIn[年月],C$2,tblIn[収支区分(自動)],"経常"))</f>
        <v>0</v>
      </c>
      <c r="D5" s="17">
        <f>IF(D$2="","",SUMIFS(tblIn[差引入金額],tblIn[年月],D$2,tblIn[収支区分(自動)],"経常"))</f>
        <v>0</v>
      </c>
      <c r="E5" s="17">
        <f>IF(E$2="","",SUMIFS(tblIn[差引入金額],tblIn[年月],E$2,tblIn[収支区分(自動)],"経常"))</f>
        <v>0</v>
      </c>
      <c r="F5" s="17">
        <f>IF(F$2="","",SUMIFS(tblIn[差引入金額],tblIn[年月],F$2,tblIn[収支区分(自動)],"経常"))</f>
        <v>0</v>
      </c>
      <c r="G5" s="17">
        <f>IF(G$2="","",SUMIFS(tblIn[差引入金額],tblIn[年月],G$2,tblIn[収支区分(自動)],"経常"))</f>
        <v>0</v>
      </c>
      <c r="H5" s="17">
        <f>IF(H$2="","",SUMIFS(tblIn[差引入金額],tblIn[年月],H$2,tblIn[収支区分(自動)],"経常"))</f>
        <v>0</v>
      </c>
      <c r="I5" s="17">
        <f>IF(I$2="","",SUMIFS(tblIn[差引入金額],tblIn[年月],I$2,tblIn[収支区分(自動)],"経常"))</f>
        <v>0</v>
      </c>
      <c r="J5" s="17">
        <f>IF(J$2="","",SUMIFS(tblIn[差引入金額],tblIn[年月],J$2,tblIn[収支区分(自動)],"経常"))</f>
        <v>0</v>
      </c>
      <c r="K5" s="17">
        <f>IF(K$2="","",SUMIFS(tblIn[差引入金額],tblIn[年月],K$2,tblIn[収支区分(自動)],"経常"))</f>
        <v>0</v>
      </c>
      <c r="L5" s="17">
        <f>IF(L$2="","",SUMIFS(tblIn[差引入金額],tblIn[年月],L$2,tblIn[収支区分(自動)],"経常"))</f>
        <v>0</v>
      </c>
      <c r="M5" s="17">
        <f>IF(M$2="","",SUMIFS(tblIn[差引入金額],tblIn[年月],M$2,tblIn[収支区分(自動)],"経常"))</f>
        <v>0</v>
      </c>
      <c r="N5" s="11"/>
    </row>
    <row r="6" spans="1:14" s="7" customFormat="1" ht="20.25" customHeight="1">
      <c r="A6" s="19" t="s">
        <v>89</v>
      </c>
      <c r="B6" s="17">
        <f>IF(B$2="","",SUMIFS(tblOut[金額],tblOut[年月],B$2,tblOut[収支区分(自動)],"経常"))</f>
        <v>0</v>
      </c>
      <c r="C6" s="17">
        <f>IF(C$2="","",SUMIFS(tblOut[金額],tblOut[年月],C$2,tblOut[収支区分(自動)],"経常"))</f>
        <v>0</v>
      </c>
      <c r="D6" s="17">
        <f>IF(D$2="","",SUMIFS(tblOut[金額],tblOut[年月],D$2,tblOut[収支区分(自動)],"経常"))</f>
        <v>0</v>
      </c>
      <c r="E6" s="17">
        <f>IF(E$2="","",SUMIFS(tblOut[金額],tblOut[年月],E$2,tblOut[収支区分(自動)],"経常"))</f>
        <v>0</v>
      </c>
      <c r="F6" s="17">
        <f>IF(F$2="","",SUMIFS(tblOut[金額],tblOut[年月],F$2,tblOut[収支区分(自動)],"経常"))</f>
        <v>0</v>
      </c>
      <c r="G6" s="17">
        <f>IF(G$2="","",SUMIFS(tblOut[金額],tblOut[年月],G$2,tblOut[収支区分(自動)],"経常"))</f>
        <v>0</v>
      </c>
      <c r="H6" s="17">
        <f>IF(H$2="","",SUMIFS(tblOut[金額],tblOut[年月],H$2,tblOut[収支区分(自動)],"経常"))</f>
        <v>0</v>
      </c>
      <c r="I6" s="17">
        <f>IF(I$2="","",SUMIFS(tblOut[金額],tblOut[年月],I$2,tblOut[収支区分(自動)],"経常"))</f>
        <v>0</v>
      </c>
      <c r="J6" s="17">
        <f>IF(J$2="","",SUMIFS(tblOut[金額],tblOut[年月],J$2,tblOut[収支区分(自動)],"経常"))</f>
        <v>0</v>
      </c>
      <c r="K6" s="17">
        <f>IF(K$2="","",SUMIFS(tblOut[金額],tblOut[年月],K$2,tblOut[収支区分(自動)],"経常"))</f>
        <v>0</v>
      </c>
      <c r="L6" s="17">
        <f>IF(L$2="","",SUMIFS(tblOut[金額],tblOut[年月],L$2,tblOut[収支区分(自動)],"経常"))</f>
        <v>0</v>
      </c>
      <c r="M6" s="17">
        <f>IF(M$2="","",SUMIFS(tblOut[金額],tblOut[年月],M$2,tblOut[収支区分(自動)],"経常"))</f>
        <v>0</v>
      </c>
      <c r="N6" s="11"/>
    </row>
    <row r="7" spans="1:14" s="7" customFormat="1" ht="20.25" customHeight="1">
      <c r="A7" s="19" t="s">
        <v>90</v>
      </c>
      <c r="B7" s="20">
        <f t="shared" ref="B7:L7" si="2">IF(B$2="","",B5-B6)</f>
        <v>0</v>
      </c>
      <c r="C7" s="20">
        <f t="shared" si="2"/>
        <v>0</v>
      </c>
      <c r="D7" s="20">
        <f t="shared" si="2"/>
        <v>0</v>
      </c>
      <c r="E7" s="20">
        <f t="shared" si="2"/>
        <v>0</v>
      </c>
      <c r="F7" s="20">
        <f t="shared" si="2"/>
        <v>0</v>
      </c>
      <c r="G7" s="20">
        <f t="shared" si="2"/>
        <v>0</v>
      </c>
      <c r="H7" s="20">
        <f t="shared" si="2"/>
        <v>0</v>
      </c>
      <c r="I7" s="20">
        <f t="shared" si="2"/>
        <v>0</v>
      </c>
      <c r="J7" s="20">
        <f t="shared" si="2"/>
        <v>0</v>
      </c>
      <c r="K7" s="20">
        <f t="shared" si="2"/>
        <v>0</v>
      </c>
      <c r="L7" s="20">
        <f t="shared" si="2"/>
        <v>0</v>
      </c>
      <c r="M7" s="20">
        <f t="shared" ref="M7" si="3">IF(M$2="","",M5-M6)</f>
        <v>0</v>
      </c>
      <c r="N7" s="11"/>
    </row>
    <row r="8" spans="1:14" s="7" customFormat="1" ht="20.25" customHeight="1">
      <c r="A8" s="16" t="s">
        <v>86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11"/>
    </row>
    <row r="9" spans="1:14" s="7" customFormat="1" ht="20.25" customHeight="1">
      <c r="A9" s="19" t="s">
        <v>88</v>
      </c>
      <c r="B9" s="17">
        <f>IF(B$2="","",SUMIFS(tblIn[差引入金額],tblIn[年月],B$2,tblIn[収支区分(自動)],"投資"))</f>
        <v>0</v>
      </c>
      <c r="C9" s="17">
        <f>IF(C$2="","",SUMIFS(tblIn[差引入金額],tblIn[年月],C$2,tblIn[収支区分(自動)],"投資"))</f>
        <v>0</v>
      </c>
      <c r="D9" s="17">
        <f>IF(D$2="","",SUMIFS(tblIn[差引入金額],tblIn[年月],D$2,tblIn[収支区分(自動)],"投資"))</f>
        <v>0</v>
      </c>
      <c r="E9" s="17">
        <f>IF(E$2="","",SUMIFS(tblIn[差引入金額],tblIn[年月],E$2,tblIn[収支区分(自動)],"投資"))</f>
        <v>0</v>
      </c>
      <c r="F9" s="17">
        <f>IF(F$2="","",SUMIFS(tblIn[差引入金額],tblIn[年月],F$2,tblIn[収支区分(自動)],"投資"))</f>
        <v>0</v>
      </c>
      <c r="G9" s="17">
        <f>IF(G$2="","",SUMIFS(tblIn[差引入金額],tblIn[年月],G$2,tblIn[収支区分(自動)],"投資"))</f>
        <v>0</v>
      </c>
      <c r="H9" s="17">
        <f>IF(H$2="","",SUMIFS(tblIn[差引入金額],tblIn[年月],H$2,tblIn[収支区分(自動)],"投資"))</f>
        <v>0</v>
      </c>
      <c r="I9" s="17">
        <f>IF(I$2="","",SUMIFS(tblIn[差引入金額],tblIn[年月],I$2,tblIn[収支区分(自動)],"投資"))</f>
        <v>0</v>
      </c>
      <c r="J9" s="17">
        <f>IF(J$2="","",SUMIFS(tblIn[差引入金額],tblIn[年月],J$2,tblIn[収支区分(自動)],"投資"))</f>
        <v>0</v>
      </c>
      <c r="K9" s="17">
        <f>IF(K$2="","",SUMIFS(tblIn[差引入金額],tblIn[年月],K$2,tblIn[収支区分(自動)],"投資"))</f>
        <v>0</v>
      </c>
      <c r="L9" s="17">
        <f>IF(L$2="","",SUMIFS(tblIn[差引入金額],tblIn[年月],L$2,tblIn[収支区分(自動)],"投資"))</f>
        <v>0</v>
      </c>
      <c r="M9" s="17">
        <f>IF(M$2="","",SUMIFS(tblIn[差引入金額],tblIn[年月],M$2,tblIn[収支区分(自動)],"投資"))</f>
        <v>0</v>
      </c>
      <c r="N9" s="11"/>
    </row>
    <row r="10" spans="1:14" s="7" customFormat="1" ht="20.25" customHeight="1">
      <c r="A10" s="19" t="s">
        <v>89</v>
      </c>
      <c r="B10" s="17">
        <f>IF(B$2="","",SUMIFS(tblOut[金額],tblOut[年月],B$2,tblOut[収支区分(自動)],"投資"))</f>
        <v>0</v>
      </c>
      <c r="C10" s="17">
        <f>IF(C$2="","",SUMIFS(tblOut[金額],tblOut[年月],C$2,tblOut[収支区分(自動)],"投資"))</f>
        <v>0</v>
      </c>
      <c r="D10" s="17">
        <f>IF(D$2="","",SUMIFS(tblOut[金額],tblOut[年月],D$2,tblOut[収支区分(自動)],"投資"))</f>
        <v>0</v>
      </c>
      <c r="E10" s="17">
        <f>IF(E$2="","",SUMIFS(tblOut[金額],tblOut[年月],E$2,tblOut[収支区分(自動)],"投資"))</f>
        <v>0</v>
      </c>
      <c r="F10" s="17">
        <f>IF(F$2="","",SUMIFS(tblOut[金額],tblOut[年月],F$2,tblOut[収支区分(自動)],"投資"))</f>
        <v>0</v>
      </c>
      <c r="G10" s="17">
        <f>IF(G$2="","",SUMIFS(tblOut[金額],tblOut[年月],G$2,tblOut[収支区分(自動)],"投資"))</f>
        <v>0</v>
      </c>
      <c r="H10" s="17">
        <f>IF(H$2="","",SUMIFS(tblOut[金額],tblOut[年月],H$2,tblOut[収支区分(自動)],"投資"))</f>
        <v>0</v>
      </c>
      <c r="I10" s="17">
        <f>IF(I$2="","",SUMIFS(tblOut[金額],tblOut[年月],I$2,tblOut[収支区分(自動)],"投資"))</f>
        <v>0</v>
      </c>
      <c r="J10" s="17">
        <f>IF(J$2="","",SUMIFS(tblOut[金額],tblOut[年月],J$2,tblOut[収支区分(自動)],"投資"))</f>
        <v>0</v>
      </c>
      <c r="K10" s="17">
        <f>IF(K$2="","",SUMIFS(tblOut[金額],tblOut[年月],K$2,tblOut[収支区分(自動)],"投資"))</f>
        <v>0</v>
      </c>
      <c r="L10" s="17">
        <f>IF(L$2="","",SUMIFS(tblOut[金額],tblOut[年月],L$2,tblOut[収支区分(自動)],"投資"))</f>
        <v>0</v>
      </c>
      <c r="M10" s="17">
        <f>IF(M$2="","",SUMIFS(tblOut[金額],tblOut[年月],M$2,tblOut[収支区分(自動)],"投資"))</f>
        <v>0</v>
      </c>
      <c r="N10" s="11"/>
    </row>
    <row r="11" spans="1:14" s="7" customFormat="1" ht="20.25" customHeight="1">
      <c r="A11" s="19" t="s">
        <v>90</v>
      </c>
      <c r="B11" s="20">
        <f>IF(B$2="","",B9-B10)</f>
        <v>0</v>
      </c>
      <c r="C11" s="20">
        <f t="shared" ref="C11" si="4">IF(C$2="","",C9-C10)</f>
        <v>0</v>
      </c>
      <c r="D11" s="20">
        <f t="shared" ref="D11" si="5">IF(D$2="","",D9-D10)</f>
        <v>0</v>
      </c>
      <c r="E11" s="20">
        <f t="shared" ref="E11" si="6">IF(E$2="","",E9-E10)</f>
        <v>0</v>
      </c>
      <c r="F11" s="20">
        <f t="shared" ref="F11" si="7">IF(F$2="","",F9-F10)</f>
        <v>0</v>
      </c>
      <c r="G11" s="20">
        <f t="shared" ref="G11" si="8">IF(G$2="","",G9-G10)</f>
        <v>0</v>
      </c>
      <c r="H11" s="20">
        <f t="shared" ref="H11" si="9">IF(H$2="","",H9-H10)</f>
        <v>0</v>
      </c>
      <c r="I11" s="20">
        <f t="shared" ref="I11" si="10">IF(I$2="","",I9-I10)</f>
        <v>0</v>
      </c>
      <c r="J11" s="20">
        <f t="shared" ref="J11" si="11">IF(J$2="","",J9-J10)</f>
        <v>0</v>
      </c>
      <c r="K11" s="20">
        <f t="shared" ref="K11" si="12">IF(K$2="","",K9-K10)</f>
        <v>0</v>
      </c>
      <c r="L11" s="20">
        <f t="shared" ref="L11:M11" si="13">IF(L$2="","",L9-L10)</f>
        <v>0</v>
      </c>
      <c r="M11" s="20">
        <f t="shared" si="13"/>
        <v>0</v>
      </c>
      <c r="N11" s="11"/>
    </row>
    <row r="12" spans="1:14" s="7" customFormat="1" ht="20.25" customHeight="1">
      <c r="A12" s="16" t="s">
        <v>87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1"/>
    </row>
    <row r="13" spans="1:14" s="7" customFormat="1" ht="20.25" customHeight="1">
      <c r="A13" s="19" t="s">
        <v>88</v>
      </c>
      <c r="B13" s="17">
        <f>IF(B$2="","",SUMIFS(tblIn[差引入金額],tblIn[年月],B$2,tblIn[収支区分(自動)],"財務"))</f>
        <v>0</v>
      </c>
      <c r="C13" s="17">
        <f>IF(C$2="","",SUMIFS(tblIn[差引入金額],tblIn[年月],C$2,tblIn[収支区分(自動)],"財務"))</f>
        <v>0</v>
      </c>
      <c r="D13" s="17">
        <f>IF(D$2="","",SUMIFS(tblIn[差引入金額],tblIn[年月],D$2,tblIn[収支区分(自動)],"財務"))</f>
        <v>0</v>
      </c>
      <c r="E13" s="17">
        <f>IF(E$2="","",SUMIFS(tblIn[差引入金額],tblIn[年月],E$2,tblIn[収支区分(自動)],"財務"))</f>
        <v>0</v>
      </c>
      <c r="F13" s="17">
        <f>IF(F$2="","",SUMIFS(tblIn[差引入金額],tblIn[年月],F$2,tblIn[収支区分(自動)],"財務"))</f>
        <v>0</v>
      </c>
      <c r="G13" s="17">
        <f>IF(G$2="","",SUMIFS(tblIn[差引入金額],tblIn[年月],G$2,tblIn[収支区分(自動)],"財務"))</f>
        <v>0</v>
      </c>
      <c r="H13" s="17">
        <f>IF(H$2="","",SUMIFS(tblIn[差引入金額],tblIn[年月],H$2,tblIn[収支区分(自動)],"財務"))</f>
        <v>0</v>
      </c>
      <c r="I13" s="17">
        <f>IF(I$2="","",SUMIFS(tblIn[差引入金額],tblIn[年月],I$2,tblIn[収支区分(自動)],"財務"))</f>
        <v>0</v>
      </c>
      <c r="J13" s="17">
        <f>IF(J$2="","",SUMIFS(tblIn[差引入金額],tblIn[年月],J$2,tblIn[収支区分(自動)],"財務"))</f>
        <v>0</v>
      </c>
      <c r="K13" s="17">
        <f>IF(K$2="","",SUMIFS(tblIn[差引入金額],tblIn[年月],K$2,tblIn[収支区分(自動)],"財務"))</f>
        <v>0</v>
      </c>
      <c r="L13" s="17">
        <f>IF(L$2="","",SUMIFS(tblIn[差引入金額],tblIn[年月],L$2,tblIn[収支区分(自動)],"財務"))</f>
        <v>0</v>
      </c>
      <c r="M13" s="17">
        <f>IF(M$2="","",SUMIFS(tblIn[差引入金額],tblIn[年月],M$2,tblIn[収支区分(自動)],"財務"))</f>
        <v>0</v>
      </c>
      <c r="N13" s="11"/>
    </row>
    <row r="14" spans="1:14" s="7" customFormat="1" ht="20.25" customHeight="1">
      <c r="A14" s="19" t="s">
        <v>89</v>
      </c>
      <c r="B14" s="17">
        <f>IF(B$2="","",SUMIFS(tblOut[金額],tblOut[年月],B$2,tblOut[収支区分(自動)],"財務"))</f>
        <v>0</v>
      </c>
      <c r="C14" s="17">
        <f>IF(C$2="","",SUMIFS(tblOut[金額],tblOut[年月],C$2,tblOut[収支区分(自動)],"財務"))</f>
        <v>0</v>
      </c>
      <c r="D14" s="17">
        <f>IF(D$2="","",SUMIFS(tblOut[金額],tblOut[年月],D$2,tblOut[収支区分(自動)],"財務"))</f>
        <v>0</v>
      </c>
      <c r="E14" s="17">
        <f>IF(E$2="","",SUMIFS(tblOut[金額],tblOut[年月],E$2,tblOut[収支区分(自動)],"財務"))</f>
        <v>0</v>
      </c>
      <c r="F14" s="17">
        <f>IF(F$2="","",SUMIFS(tblOut[金額],tblOut[年月],F$2,tblOut[収支区分(自動)],"財務"))</f>
        <v>0</v>
      </c>
      <c r="G14" s="17">
        <f>IF(G$2="","",SUMIFS(tblOut[金額],tblOut[年月],G$2,tblOut[収支区分(自動)],"財務"))</f>
        <v>0</v>
      </c>
      <c r="H14" s="17">
        <f>IF(H$2="","",SUMIFS(tblOut[金額],tblOut[年月],H$2,tblOut[収支区分(自動)],"財務"))</f>
        <v>0</v>
      </c>
      <c r="I14" s="17">
        <f>IF(I$2="","",SUMIFS(tblOut[金額],tblOut[年月],I$2,tblOut[収支区分(自動)],"財務"))</f>
        <v>0</v>
      </c>
      <c r="J14" s="17">
        <f>IF(J$2="","",SUMIFS(tblOut[金額],tblOut[年月],J$2,tblOut[収支区分(自動)],"財務"))</f>
        <v>0</v>
      </c>
      <c r="K14" s="17">
        <f>IF(K$2="","",SUMIFS(tblOut[金額],tblOut[年月],K$2,tblOut[収支区分(自動)],"財務"))</f>
        <v>0</v>
      </c>
      <c r="L14" s="17">
        <f>IF(L$2="","",SUMIFS(tblOut[金額],tblOut[年月],L$2,tblOut[収支区分(自動)],"財務"))</f>
        <v>0</v>
      </c>
      <c r="M14" s="17">
        <f>IF(M$2="","",SUMIFS(tblOut[金額],tblOut[年月],M$2,tblOut[収支区分(自動)],"財務"))</f>
        <v>0</v>
      </c>
      <c r="N14" s="11"/>
    </row>
    <row r="15" spans="1:14" s="7" customFormat="1" ht="20.25" customHeight="1">
      <c r="A15" s="19" t="s">
        <v>90</v>
      </c>
      <c r="B15" s="20">
        <f>IF(B$2="","",B13-B14)</f>
        <v>0</v>
      </c>
      <c r="C15" s="20">
        <f t="shared" ref="C15" si="14">IF(C$2="","",C13-C14)</f>
        <v>0</v>
      </c>
      <c r="D15" s="20">
        <f t="shared" ref="D15" si="15">IF(D$2="","",D13-D14)</f>
        <v>0</v>
      </c>
      <c r="E15" s="20">
        <f t="shared" ref="E15" si="16">IF(E$2="","",E13-E14)</f>
        <v>0</v>
      </c>
      <c r="F15" s="20">
        <f t="shared" ref="F15" si="17">IF(F$2="","",F13-F14)</f>
        <v>0</v>
      </c>
      <c r="G15" s="20">
        <f t="shared" ref="G15" si="18">IF(G$2="","",G13-G14)</f>
        <v>0</v>
      </c>
      <c r="H15" s="20">
        <f t="shared" ref="H15" si="19">IF(H$2="","",H13-H14)</f>
        <v>0</v>
      </c>
      <c r="I15" s="20">
        <f t="shared" ref="I15" si="20">IF(I$2="","",I13-I14)</f>
        <v>0</v>
      </c>
      <c r="J15" s="20">
        <f t="shared" ref="J15" si="21">IF(J$2="","",J13-J14)</f>
        <v>0</v>
      </c>
      <c r="K15" s="20">
        <f t="shared" ref="K15" si="22">IF(K$2="","",K13-K14)</f>
        <v>0</v>
      </c>
      <c r="L15" s="20">
        <f t="shared" ref="L15:M15" si="23">IF(L$2="","",L13-L14)</f>
        <v>0</v>
      </c>
      <c r="M15" s="20">
        <f t="shared" si="23"/>
        <v>0</v>
      </c>
      <c r="N15" s="11"/>
    </row>
    <row r="16" spans="1:14" s="7" customFormat="1" ht="20.25" customHeight="1" thickBot="1">
      <c r="A16" s="22" t="s">
        <v>81</v>
      </c>
      <c r="B16" s="23">
        <f t="shared" ref="B16:L16" si="24">IF(B$2="","",B7+B13+B15)</f>
        <v>0</v>
      </c>
      <c r="C16" s="23">
        <f t="shared" si="24"/>
        <v>0</v>
      </c>
      <c r="D16" s="23">
        <f t="shared" si="24"/>
        <v>0</v>
      </c>
      <c r="E16" s="23">
        <f t="shared" si="24"/>
        <v>0</v>
      </c>
      <c r="F16" s="23">
        <f t="shared" si="24"/>
        <v>0</v>
      </c>
      <c r="G16" s="23">
        <f t="shared" si="24"/>
        <v>0</v>
      </c>
      <c r="H16" s="23">
        <f t="shared" si="24"/>
        <v>0</v>
      </c>
      <c r="I16" s="23">
        <f t="shared" si="24"/>
        <v>0</v>
      </c>
      <c r="J16" s="23">
        <f t="shared" si="24"/>
        <v>0</v>
      </c>
      <c r="K16" s="23">
        <f t="shared" si="24"/>
        <v>0</v>
      </c>
      <c r="L16" s="23">
        <f t="shared" si="24"/>
        <v>0</v>
      </c>
      <c r="M16" s="23">
        <f t="shared" ref="M16" si="25">IF(M$2="","",M7+M13+M15)</f>
        <v>0</v>
      </c>
      <c r="N16" s="11"/>
    </row>
    <row r="17" spans="1:14" s="7" customFormat="1" ht="20.25" customHeight="1" thickBot="1">
      <c r="A17" s="24" t="s">
        <v>0</v>
      </c>
      <c r="B17" s="25">
        <f t="shared" ref="B17:L17" si="26">IF(B$2="","",B3+B16)</f>
        <v>1000000</v>
      </c>
      <c r="C17" s="25">
        <f t="shared" si="26"/>
        <v>1000000</v>
      </c>
      <c r="D17" s="25">
        <f t="shared" si="26"/>
        <v>1000000</v>
      </c>
      <c r="E17" s="25">
        <f t="shared" si="26"/>
        <v>1000000</v>
      </c>
      <c r="F17" s="25">
        <f t="shared" si="26"/>
        <v>1000000</v>
      </c>
      <c r="G17" s="25">
        <f t="shared" si="26"/>
        <v>1000000</v>
      </c>
      <c r="H17" s="25">
        <f t="shared" si="26"/>
        <v>1000000</v>
      </c>
      <c r="I17" s="25">
        <f t="shared" si="26"/>
        <v>1000000</v>
      </c>
      <c r="J17" s="25">
        <f t="shared" si="26"/>
        <v>1000000</v>
      </c>
      <c r="K17" s="25">
        <f t="shared" si="26"/>
        <v>1000000</v>
      </c>
      <c r="L17" s="25">
        <f t="shared" si="26"/>
        <v>1000000</v>
      </c>
      <c r="M17" s="26">
        <f t="shared" ref="M17" si="27">IF(M$2="","",M3+M16)</f>
        <v>1000000</v>
      </c>
      <c r="N17" s="11"/>
    </row>
    <row r="19" spans="1:14">
      <c r="A19" s="1" t="s">
        <v>109</v>
      </c>
    </row>
  </sheetData>
  <mergeCells count="1">
    <mergeCell ref="A1:M1"/>
  </mergeCells>
  <phoneticPr fontId="2"/>
  <pageMargins left="0.7" right="0.7" top="0.75" bottom="0.75" header="0.3" footer="0.3"/>
  <pageSetup paperSize="9" scale="60" fitToHeight="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DF44-E6D4-41E3-BE9C-BC5733808E97}">
  <dimension ref="A1:H37"/>
  <sheetViews>
    <sheetView workbookViewId="0"/>
  </sheetViews>
  <sheetFormatPr defaultRowHeight="15"/>
  <cols>
    <col min="1" max="1" width="8.88671875" style="1"/>
    <col min="2" max="2" width="9.44140625" style="2" customWidth="1"/>
    <col min="3" max="4" width="9.44140625" style="1" customWidth="1"/>
    <col min="5" max="5" width="22.33203125" style="1" customWidth="1"/>
    <col min="6" max="6" width="21" style="1" customWidth="1"/>
    <col min="7" max="7" width="16.33203125" style="1" customWidth="1"/>
    <col min="8" max="8" width="22.33203125" style="1" customWidth="1"/>
    <col min="9" max="16384" width="8.88671875" style="1"/>
  </cols>
  <sheetData>
    <row r="1" spans="1:8">
      <c r="A1" s="13" t="s">
        <v>110</v>
      </c>
    </row>
    <row r="2" spans="1:8" s="7" customFormat="1">
      <c r="A2" s="7" t="s">
        <v>35</v>
      </c>
      <c r="B2" s="27" t="s">
        <v>31</v>
      </c>
      <c r="C2" s="28" t="s">
        <v>33</v>
      </c>
      <c r="D2" s="28" t="s">
        <v>34</v>
      </c>
      <c r="E2" s="28" t="s">
        <v>10</v>
      </c>
      <c r="F2" s="28" t="s">
        <v>30</v>
      </c>
      <c r="G2" s="28" t="s">
        <v>77</v>
      </c>
      <c r="H2" s="28" t="s">
        <v>76</v>
      </c>
    </row>
    <row r="3" spans="1:8">
      <c r="A3" s="1" t="s">
        <v>36</v>
      </c>
      <c r="B3" s="2" t="s">
        <v>32</v>
      </c>
      <c r="C3" s="1" t="s">
        <v>95</v>
      </c>
      <c r="D3" s="1" t="s">
        <v>96</v>
      </c>
      <c r="E3" s="1" t="s">
        <v>11</v>
      </c>
      <c r="G3" s="1" t="str">
        <f>IF(AND(tblM[[#This Row],[科目区分]]="入金",tblM[[#This Row],[使用可否]]="〇"),tblM[[#This Row],[科目名]],"")</f>
        <v>売上入金</v>
      </c>
      <c r="H3" s="1" t="str">
        <f>IF(AND(tblM[[#This Row],[科目区分]]="出金",tblM[[#This Row],[使用可否]]="〇"),tblM[[#This Row],[科目名]],"")</f>
        <v/>
      </c>
    </row>
    <row r="4" spans="1:8">
      <c r="A4" s="1" t="s">
        <v>37</v>
      </c>
      <c r="B4" s="2" t="s">
        <v>32</v>
      </c>
      <c r="C4" s="1" t="s">
        <v>95</v>
      </c>
      <c r="D4" s="1" t="s">
        <v>96</v>
      </c>
      <c r="E4" s="1" t="s">
        <v>12</v>
      </c>
      <c r="G4" s="1" t="str">
        <f>IF(AND(tblM[[#This Row],[科目区分]]="入金",tblM[[#This Row],[使用可否]]="〇"),tblM[[#This Row],[科目名]],"")</f>
        <v>現金売上</v>
      </c>
      <c r="H4" s="1" t="str">
        <f>IF(AND(tblM[[#This Row],[科目区分]]="出金",tblM[[#This Row],[使用可否]]="〇"),tblM[[#This Row],[科目名]],"")</f>
        <v/>
      </c>
    </row>
    <row r="5" spans="1:8">
      <c r="A5" s="1" t="s">
        <v>38</v>
      </c>
      <c r="B5" s="2" t="s">
        <v>32</v>
      </c>
      <c r="C5" s="1" t="s">
        <v>95</v>
      </c>
      <c r="D5" s="1" t="s">
        <v>96</v>
      </c>
      <c r="E5" s="1" t="s">
        <v>112</v>
      </c>
      <c r="G5" s="1" t="str">
        <f>IF(AND(tblM[[#This Row],[科目区分]]="入金",tblM[[#This Row],[使用可否]]="〇"),tblM[[#This Row],[科目名]],"")</f>
        <v>売掛金入金</v>
      </c>
      <c r="H5" s="1" t="str">
        <f>IF(AND(tblM[[#This Row],[科目区分]]="出金",tblM[[#This Row],[使用可否]]="〇"),tblM[[#This Row],[科目名]],"")</f>
        <v/>
      </c>
    </row>
    <row r="6" spans="1:8">
      <c r="A6" s="1" t="s">
        <v>39</v>
      </c>
      <c r="B6" s="2" t="s">
        <v>32</v>
      </c>
      <c r="C6" s="1" t="s">
        <v>95</v>
      </c>
      <c r="D6" s="1" t="s">
        <v>96</v>
      </c>
      <c r="E6" s="1" t="s">
        <v>94</v>
      </c>
      <c r="G6" s="1" t="str">
        <f>IF(AND(tblM[[#This Row],[科目区分]]="入金",tblM[[#This Row],[使用可否]]="〇"),tblM[[#This Row],[科目名]],"")</f>
        <v>前受金回収（予約金・前払金）</v>
      </c>
      <c r="H6" s="1" t="str">
        <f>IF(AND(tblM[[#This Row],[科目区分]]="出金",tblM[[#This Row],[使用可否]]="〇"),tblM[[#This Row],[科目名]],"")</f>
        <v/>
      </c>
    </row>
    <row r="7" spans="1:8">
      <c r="A7" s="1" t="s">
        <v>40</v>
      </c>
      <c r="B7" s="2" t="s">
        <v>32</v>
      </c>
      <c r="C7" s="1" t="s">
        <v>95</v>
      </c>
      <c r="D7" s="1" t="s">
        <v>96</v>
      </c>
      <c r="E7" s="1" t="s">
        <v>13</v>
      </c>
      <c r="G7" s="1" t="str">
        <f>IF(AND(tblM[[#This Row],[科目区分]]="入金",tblM[[#This Row],[使用可否]]="〇"),tblM[[#This Row],[科目名]],"")</f>
        <v>その他営業収入</v>
      </c>
      <c r="H7" s="1" t="str">
        <f>IF(AND(tblM[[#This Row],[科目区分]]="出金",tblM[[#This Row],[使用可否]]="〇"),tblM[[#This Row],[科目名]],"")</f>
        <v/>
      </c>
    </row>
    <row r="8" spans="1:8">
      <c r="A8" s="1" t="s">
        <v>41</v>
      </c>
      <c r="B8" s="2" t="s">
        <v>32</v>
      </c>
      <c r="C8" s="1" t="s">
        <v>97</v>
      </c>
      <c r="D8" s="1" t="s">
        <v>96</v>
      </c>
      <c r="E8" s="1" t="s">
        <v>14</v>
      </c>
      <c r="G8" s="1" t="str">
        <f>IF(AND(tblM[[#This Row],[科目区分]]="入金",tblM[[#This Row],[使用可否]]="〇"),tblM[[#This Row],[科目名]],"")</f>
        <v/>
      </c>
      <c r="H8" s="1" t="str">
        <f>IF(AND(tblM[[#This Row],[科目区分]]="出金",tblM[[#This Row],[使用可否]]="〇"),tblM[[#This Row],[科目名]],"")</f>
        <v>仕入支払</v>
      </c>
    </row>
    <row r="9" spans="1:8">
      <c r="A9" s="1" t="s">
        <v>42</v>
      </c>
      <c r="B9" s="2" t="s">
        <v>32</v>
      </c>
      <c r="C9" s="1" t="s">
        <v>97</v>
      </c>
      <c r="D9" s="1" t="s">
        <v>96</v>
      </c>
      <c r="E9" s="1" t="s">
        <v>98</v>
      </c>
      <c r="G9" s="1" t="str">
        <f>IF(AND(tblM[[#This Row],[科目区分]]="入金",tblM[[#This Row],[使用可否]]="〇"),tblM[[#This Row],[科目名]],"")</f>
        <v/>
      </c>
      <c r="H9" s="1" t="str">
        <f>IF(AND(tblM[[#This Row],[科目区分]]="出金",tblM[[#This Row],[使用可否]]="〇"),tblM[[#This Row],[科目名]],"")</f>
        <v>材料費・原材料費支払</v>
      </c>
    </row>
    <row r="10" spans="1:8">
      <c r="A10" s="1" t="s">
        <v>43</v>
      </c>
      <c r="B10" s="2" t="s">
        <v>32</v>
      </c>
      <c r="C10" s="1" t="s">
        <v>97</v>
      </c>
      <c r="D10" s="1" t="s">
        <v>96</v>
      </c>
      <c r="E10" s="1" t="s">
        <v>15</v>
      </c>
      <c r="G10" s="1" t="str">
        <f>IF(AND(tblM[[#This Row],[科目区分]]="入金",tblM[[#This Row],[使用可否]]="〇"),tblM[[#This Row],[科目名]],"")</f>
        <v/>
      </c>
      <c r="H10" s="1" t="str">
        <f>IF(AND(tblM[[#This Row],[科目区分]]="出金",tblM[[#This Row],[使用可否]]="〇"),tblM[[#This Row],[科目名]],"")</f>
        <v>外注費支払</v>
      </c>
    </row>
    <row r="11" spans="1:8">
      <c r="A11" s="1" t="s">
        <v>44</v>
      </c>
      <c r="B11" s="2" t="s">
        <v>32</v>
      </c>
      <c r="C11" s="1" t="s">
        <v>97</v>
      </c>
      <c r="D11" s="1" t="s">
        <v>96</v>
      </c>
      <c r="E11" s="1" t="s">
        <v>16</v>
      </c>
      <c r="G11" s="1" t="str">
        <f>IF(AND(tblM[[#This Row],[科目区分]]="入金",tblM[[#This Row],[使用可否]]="〇"),tblM[[#This Row],[科目名]],"")</f>
        <v/>
      </c>
      <c r="H11" s="1" t="str">
        <f>IF(AND(tblM[[#This Row],[科目区分]]="出金",tblM[[#This Row],[使用可否]]="〇"),tblM[[#This Row],[科目名]],"")</f>
        <v>人件費（給与・賞与）</v>
      </c>
    </row>
    <row r="12" spans="1:8">
      <c r="A12" s="1" t="s">
        <v>45</v>
      </c>
      <c r="B12" s="2" t="s">
        <v>32</v>
      </c>
      <c r="C12" s="1" t="s">
        <v>97</v>
      </c>
      <c r="D12" s="1" t="s">
        <v>96</v>
      </c>
      <c r="E12" s="1" t="s">
        <v>99</v>
      </c>
      <c r="G12" s="1" t="str">
        <f>IF(AND(tblM[[#This Row],[科目区分]]="入金",tblM[[#This Row],[使用可否]]="〇"),tblM[[#This Row],[科目名]],"")</f>
        <v/>
      </c>
      <c r="H12" s="1" t="str">
        <f>IF(AND(tblM[[#This Row],[科目区分]]="出金",tblM[[#This Row],[使用可否]]="〇"),tblM[[#This Row],[科目名]],"")</f>
        <v>法定福利費（社会保険料）</v>
      </c>
    </row>
    <row r="13" spans="1:8">
      <c r="A13" s="1" t="s">
        <v>46</v>
      </c>
      <c r="B13" s="2" t="s">
        <v>32</v>
      </c>
      <c r="C13" s="1" t="s">
        <v>97</v>
      </c>
      <c r="D13" s="1" t="s">
        <v>96</v>
      </c>
      <c r="E13" s="1" t="s">
        <v>100</v>
      </c>
      <c r="G13" s="1" t="str">
        <f>IF(AND(tblM[[#This Row],[科目区分]]="入金",tblM[[#This Row],[使用可否]]="〇"),tblM[[#This Row],[科目名]],"")</f>
        <v/>
      </c>
      <c r="H13" s="1" t="str">
        <f>IF(AND(tblM[[#This Row],[科目区分]]="出金",tblM[[#This Row],[使用可否]]="〇"),tblM[[#This Row],[科目名]],"")</f>
        <v>家賃・地代</v>
      </c>
    </row>
    <row r="14" spans="1:8">
      <c r="A14" s="1" t="s">
        <v>47</v>
      </c>
      <c r="B14" s="2" t="s">
        <v>32</v>
      </c>
      <c r="C14" s="1" t="s">
        <v>97</v>
      </c>
      <c r="D14" s="1" t="s">
        <v>96</v>
      </c>
      <c r="E14" s="1" t="s">
        <v>3</v>
      </c>
      <c r="G14" s="1" t="str">
        <f>IF(AND(tblM[[#This Row],[科目区分]]="入金",tblM[[#This Row],[使用可否]]="〇"),tblM[[#This Row],[科目名]],"")</f>
        <v/>
      </c>
      <c r="H14" s="1" t="str">
        <f>IF(AND(tblM[[#This Row],[科目区分]]="出金",tblM[[#This Row],[使用可否]]="〇"),tblM[[#This Row],[科目名]],"")</f>
        <v>水道光熱費</v>
      </c>
    </row>
    <row r="15" spans="1:8">
      <c r="A15" s="1" t="s">
        <v>48</v>
      </c>
      <c r="B15" s="2" t="s">
        <v>32</v>
      </c>
      <c r="C15" s="1" t="s">
        <v>97</v>
      </c>
      <c r="D15" s="1" t="s">
        <v>96</v>
      </c>
      <c r="E15" s="1" t="s">
        <v>4</v>
      </c>
      <c r="G15" s="1" t="str">
        <f>IF(AND(tblM[[#This Row],[科目区分]]="入金",tblM[[#This Row],[使用可否]]="〇"),tblM[[#This Row],[科目名]],"")</f>
        <v/>
      </c>
      <c r="H15" s="1" t="str">
        <f>IF(AND(tblM[[#This Row],[科目区分]]="出金",tblM[[#This Row],[使用可否]]="〇"),tblM[[#This Row],[科目名]],"")</f>
        <v>通信費</v>
      </c>
    </row>
    <row r="16" spans="1:8">
      <c r="A16" s="1" t="s">
        <v>49</v>
      </c>
      <c r="B16" s="2" t="s">
        <v>32</v>
      </c>
      <c r="C16" s="1" t="s">
        <v>97</v>
      </c>
      <c r="D16" s="1" t="s">
        <v>96</v>
      </c>
      <c r="E16" s="1" t="s">
        <v>5</v>
      </c>
      <c r="G16" s="1" t="str">
        <f>IF(AND(tblM[[#This Row],[科目区分]]="入金",tblM[[#This Row],[使用可否]]="〇"),tblM[[#This Row],[科目名]],"")</f>
        <v/>
      </c>
      <c r="H16" s="1" t="str">
        <f>IF(AND(tblM[[#This Row],[科目区分]]="出金",tblM[[#This Row],[使用可否]]="〇"),tblM[[#This Row],[科目名]],"")</f>
        <v>広告宣伝費</v>
      </c>
    </row>
    <row r="17" spans="1:8">
      <c r="A17" s="1" t="s">
        <v>50</v>
      </c>
      <c r="B17" s="2" t="s">
        <v>32</v>
      </c>
      <c r="C17" s="1" t="s">
        <v>97</v>
      </c>
      <c r="D17" s="1" t="s">
        <v>96</v>
      </c>
      <c r="E17" s="1" t="s">
        <v>7</v>
      </c>
      <c r="G17" s="1" t="str">
        <f>IF(AND(tblM[[#This Row],[科目区分]]="入金",tblM[[#This Row],[使用可否]]="〇"),tblM[[#This Row],[科目名]],"")</f>
        <v/>
      </c>
      <c r="H17" s="1" t="str">
        <f>IF(AND(tblM[[#This Row],[科目区分]]="出金",tblM[[#This Row],[使用可否]]="〇"),tblM[[#This Row],[科目名]],"")</f>
        <v>消耗品費</v>
      </c>
    </row>
    <row r="18" spans="1:8">
      <c r="A18" s="1" t="s">
        <v>51</v>
      </c>
      <c r="B18" s="2" t="s">
        <v>32</v>
      </c>
      <c r="C18" s="1" t="s">
        <v>97</v>
      </c>
      <c r="D18" s="1" t="s">
        <v>96</v>
      </c>
      <c r="E18" s="1" t="s">
        <v>17</v>
      </c>
      <c r="G18" s="1" t="str">
        <f>IF(AND(tblM[[#This Row],[科目区分]]="入金",tblM[[#This Row],[使用可否]]="〇"),tblM[[#This Row],[科目名]],"")</f>
        <v/>
      </c>
      <c r="H18" s="1" t="str">
        <f>IF(AND(tblM[[#This Row],[科目区分]]="出金",tblM[[#This Row],[使用可否]]="〇"),tblM[[#This Row],[科目名]],"")</f>
        <v>修繕費</v>
      </c>
    </row>
    <row r="19" spans="1:8">
      <c r="A19" s="1" t="s">
        <v>52</v>
      </c>
      <c r="B19" s="2" t="s">
        <v>32</v>
      </c>
      <c r="C19" s="1" t="s">
        <v>97</v>
      </c>
      <c r="D19" s="1" t="s">
        <v>96</v>
      </c>
      <c r="E19" s="1" t="s">
        <v>6</v>
      </c>
      <c r="G19" s="1" t="str">
        <f>IF(AND(tblM[[#This Row],[科目区分]]="入金",tblM[[#This Row],[使用可否]]="〇"),tblM[[#This Row],[科目名]],"")</f>
        <v/>
      </c>
      <c r="H19" s="1" t="str">
        <f>IF(AND(tblM[[#This Row],[科目区分]]="出金",tblM[[#This Row],[使用可否]]="〇"),tblM[[#This Row],[科目名]],"")</f>
        <v>支払手数料</v>
      </c>
    </row>
    <row r="20" spans="1:8">
      <c r="A20" s="1" t="s">
        <v>53</v>
      </c>
      <c r="B20" s="2" t="s">
        <v>32</v>
      </c>
      <c r="C20" s="1" t="s">
        <v>97</v>
      </c>
      <c r="D20" s="1" t="s">
        <v>96</v>
      </c>
      <c r="E20" s="1" t="s">
        <v>101</v>
      </c>
      <c r="G20" s="1" t="str">
        <f>IF(AND(tblM[[#This Row],[科目区分]]="入金",tblM[[#This Row],[使用可否]]="〇"),tblM[[#This Row],[科目名]],"")</f>
        <v/>
      </c>
      <c r="H20" s="1" t="str">
        <f>IF(AND(tblM[[#This Row],[科目区分]]="出金",tblM[[#This Row],[使用可否]]="〇"),tblM[[#This Row],[科目名]],"")</f>
        <v>租税公課（税金・社会保険）</v>
      </c>
    </row>
    <row r="21" spans="1:8">
      <c r="A21" s="1" t="s">
        <v>54</v>
      </c>
      <c r="B21" s="2" t="s">
        <v>32</v>
      </c>
      <c r="C21" s="1" t="s">
        <v>97</v>
      </c>
      <c r="D21" s="1" t="s">
        <v>96</v>
      </c>
      <c r="E21" s="1" t="s">
        <v>114</v>
      </c>
      <c r="G21" s="1" t="str">
        <f>IF(AND(tblM[[#This Row],[科目区分]]="入金",tblM[[#This Row],[使用可否]]="〇"),tblM[[#This Row],[科目名]],"")</f>
        <v/>
      </c>
      <c r="H21" s="1" t="str">
        <f>IF(AND(tblM[[#This Row],[科目区分]]="出金",tblM[[#This Row],[使用可否]]="〇"),tblM[[#This Row],[科目名]],"")</f>
        <v>支払利息</v>
      </c>
    </row>
    <row r="22" spans="1:8">
      <c r="A22" s="1" t="s">
        <v>55</v>
      </c>
      <c r="B22" s="2" t="s">
        <v>32</v>
      </c>
      <c r="C22" s="1" t="s">
        <v>97</v>
      </c>
      <c r="D22" s="1" t="s">
        <v>96</v>
      </c>
      <c r="E22" s="1" t="s">
        <v>18</v>
      </c>
      <c r="G22" s="1" t="str">
        <f>IF(AND(tblM[[#This Row],[科目区分]]="入金",tblM[[#This Row],[使用可否]]="〇"),tblM[[#This Row],[科目名]],"")</f>
        <v/>
      </c>
      <c r="H22" s="1" t="str">
        <f>IF(AND(tblM[[#This Row],[科目区分]]="出金",tblM[[#This Row],[使用可否]]="〇"),tblM[[#This Row],[科目名]],"")</f>
        <v>その他経費</v>
      </c>
    </row>
    <row r="23" spans="1:8">
      <c r="A23" s="1" t="s">
        <v>56</v>
      </c>
      <c r="B23" s="2" t="s">
        <v>32</v>
      </c>
      <c r="C23" s="1" t="s">
        <v>95</v>
      </c>
      <c r="D23" s="1" t="s">
        <v>102</v>
      </c>
      <c r="E23" s="1" t="s">
        <v>19</v>
      </c>
      <c r="G23" s="1" t="str">
        <f>IF(AND(tblM[[#This Row],[科目区分]]="入金",tblM[[#This Row],[使用可否]]="〇"),tblM[[#This Row],[科目名]],"")</f>
        <v>固定資産売却収入</v>
      </c>
      <c r="H23" s="1" t="str">
        <f>IF(AND(tblM[[#This Row],[科目区分]]="出金",tblM[[#This Row],[使用可否]]="〇"),tblM[[#This Row],[科目名]],"")</f>
        <v/>
      </c>
    </row>
    <row r="24" spans="1:8">
      <c r="A24" s="1" t="s">
        <v>57</v>
      </c>
      <c r="B24" s="2" t="s">
        <v>32</v>
      </c>
      <c r="C24" s="1" t="s">
        <v>95</v>
      </c>
      <c r="D24" s="1" t="s">
        <v>102</v>
      </c>
      <c r="E24" s="1" t="s">
        <v>20</v>
      </c>
      <c r="G24" s="1" t="str">
        <f>IF(AND(tblM[[#This Row],[科目区分]]="入金",tblM[[#This Row],[使用可否]]="〇"),tblM[[#This Row],[科目名]],"")</f>
        <v>投資回収収入</v>
      </c>
      <c r="H24" s="1" t="str">
        <f>IF(AND(tblM[[#This Row],[科目区分]]="出金",tblM[[#This Row],[使用可否]]="〇"),tblM[[#This Row],[科目名]],"")</f>
        <v/>
      </c>
    </row>
    <row r="25" spans="1:8">
      <c r="A25" s="1" t="s">
        <v>58</v>
      </c>
      <c r="B25" s="2" t="s">
        <v>32</v>
      </c>
      <c r="C25" s="1" t="s">
        <v>97</v>
      </c>
      <c r="D25" s="1" t="s">
        <v>102</v>
      </c>
      <c r="E25" s="1" t="s">
        <v>21</v>
      </c>
      <c r="G25" s="1" t="str">
        <f>IF(AND(tblM[[#This Row],[科目区分]]="入金",tblM[[#This Row],[使用可否]]="〇"),tblM[[#This Row],[科目名]],"")</f>
        <v/>
      </c>
      <c r="H25" s="1" t="str">
        <f>IF(AND(tblM[[#This Row],[科目区分]]="出金",tblM[[#This Row],[使用可否]]="〇"),tblM[[#This Row],[科目名]],"")</f>
        <v>設備投資（機械・設備）</v>
      </c>
    </row>
    <row r="26" spans="1:8">
      <c r="A26" s="1" t="s">
        <v>59</v>
      </c>
      <c r="B26" s="2" t="s">
        <v>32</v>
      </c>
      <c r="C26" s="1" t="s">
        <v>97</v>
      </c>
      <c r="D26" s="1" t="s">
        <v>102</v>
      </c>
      <c r="E26" s="1" t="s">
        <v>22</v>
      </c>
      <c r="G26" s="1" t="str">
        <f>IF(AND(tblM[[#This Row],[科目区分]]="入金",tblM[[#This Row],[使用可否]]="〇"),tblM[[#This Row],[科目名]],"")</f>
        <v/>
      </c>
      <c r="H26" s="1" t="str">
        <f>IF(AND(tblM[[#This Row],[科目区分]]="出金",tblM[[#This Row],[使用可否]]="〇"),tblM[[#This Row],[科目名]],"")</f>
        <v>IT・システム投資</v>
      </c>
    </row>
    <row r="27" spans="1:8">
      <c r="A27" s="1" t="s">
        <v>60</v>
      </c>
      <c r="B27" s="2" t="s">
        <v>32</v>
      </c>
      <c r="C27" s="1" t="s">
        <v>97</v>
      </c>
      <c r="D27" s="1" t="s">
        <v>102</v>
      </c>
      <c r="E27" s="1" t="s">
        <v>8</v>
      </c>
      <c r="G27" s="1" t="str">
        <f>IF(AND(tblM[[#This Row],[科目区分]]="入金",tblM[[#This Row],[使用可否]]="〇"),tblM[[#This Row],[科目名]],"")</f>
        <v/>
      </c>
      <c r="H27" s="1" t="str">
        <f>IF(AND(tblM[[#This Row],[科目区分]]="出金",tblM[[#This Row],[使用可否]]="〇"),tblM[[#This Row],[科目名]],"")</f>
        <v>車両購入</v>
      </c>
    </row>
    <row r="28" spans="1:8">
      <c r="A28" s="1" t="s">
        <v>61</v>
      </c>
      <c r="B28" s="2" t="s">
        <v>32</v>
      </c>
      <c r="C28" s="1" t="s">
        <v>97</v>
      </c>
      <c r="D28" s="1" t="s">
        <v>102</v>
      </c>
      <c r="E28" s="1" t="s">
        <v>23</v>
      </c>
      <c r="G28" s="1" t="str">
        <f>IF(AND(tblM[[#This Row],[科目区分]]="入金",tblM[[#This Row],[使用可否]]="〇"),tblM[[#This Row],[科目名]],"")</f>
        <v/>
      </c>
      <c r="H28" s="1" t="str">
        <f>IF(AND(tblM[[#This Row],[科目区分]]="出金",tblM[[#This Row],[使用可否]]="〇"),tblM[[#This Row],[科目名]],"")</f>
        <v>敷金・保証金支払</v>
      </c>
    </row>
    <row r="29" spans="1:8">
      <c r="A29" s="1" t="s">
        <v>62</v>
      </c>
      <c r="B29" s="2" t="s">
        <v>32</v>
      </c>
      <c r="C29" s="1" t="s">
        <v>97</v>
      </c>
      <c r="D29" s="1" t="s">
        <v>102</v>
      </c>
      <c r="E29" s="1" t="s">
        <v>24</v>
      </c>
      <c r="G29" s="1" t="str">
        <f>IF(AND(tblM[[#This Row],[科目区分]]="入金",tblM[[#This Row],[使用可否]]="〇"),tblM[[#This Row],[科目名]],"")</f>
        <v/>
      </c>
      <c r="H29" s="1" t="str">
        <f>IF(AND(tblM[[#This Row],[科目区分]]="出金",tblM[[#This Row],[使用可否]]="〇"),tblM[[#This Row],[科目名]],"")</f>
        <v>その他投資支出</v>
      </c>
    </row>
    <row r="30" spans="1:8">
      <c r="A30" s="1" t="s">
        <v>63</v>
      </c>
      <c r="B30" s="2" t="s">
        <v>32</v>
      </c>
      <c r="C30" s="1" t="s">
        <v>95</v>
      </c>
      <c r="D30" s="1" t="s">
        <v>104</v>
      </c>
      <c r="E30" s="1" t="s">
        <v>25</v>
      </c>
      <c r="G30" s="1" t="str">
        <f>IF(AND(tblM[[#This Row],[科目区分]]="入金",tblM[[#This Row],[使用可否]]="〇"),tblM[[#This Row],[科目名]],"")</f>
        <v>借入金（新規）</v>
      </c>
      <c r="H30" s="1" t="str">
        <f>IF(AND(tblM[[#This Row],[科目区分]]="出金",tblM[[#This Row],[使用可否]]="〇"),tblM[[#This Row],[科目名]],"")</f>
        <v/>
      </c>
    </row>
    <row r="31" spans="1:8">
      <c r="A31" s="1" t="s">
        <v>64</v>
      </c>
      <c r="B31" s="2" t="s">
        <v>32</v>
      </c>
      <c r="C31" s="1" t="s">
        <v>95</v>
      </c>
      <c r="D31" s="1" t="s">
        <v>104</v>
      </c>
      <c r="E31" s="1" t="s">
        <v>103</v>
      </c>
      <c r="G31" s="1" t="str">
        <f>IF(AND(tblM[[#This Row],[科目区分]]="入金",tblM[[#This Row],[使用可否]]="〇"),tblM[[#This Row],[科目名]],"")</f>
        <v>増資・役員借入金</v>
      </c>
      <c r="H31" s="1" t="str">
        <f>IF(AND(tblM[[#This Row],[科目区分]]="出金",tblM[[#This Row],[使用可否]]="〇"),tblM[[#This Row],[科目名]],"")</f>
        <v/>
      </c>
    </row>
    <row r="32" spans="1:8">
      <c r="A32" s="1" t="s">
        <v>65</v>
      </c>
      <c r="B32" s="2" t="s">
        <v>32</v>
      </c>
      <c r="C32" s="1" t="s">
        <v>95</v>
      </c>
      <c r="D32" s="1" t="s">
        <v>104</v>
      </c>
      <c r="E32" s="1" t="s">
        <v>26</v>
      </c>
      <c r="G32" s="1" t="str">
        <f>IF(AND(tblM[[#This Row],[科目区分]]="入金",tblM[[#This Row],[使用可否]]="〇"),tblM[[#This Row],[科目名]],"")</f>
        <v>補助金・助成金入金</v>
      </c>
      <c r="H32" s="1" t="str">
        <f>IF(AND(tblM[[#This Row],[科目区分]]="出金",tblM[[#This Row],[使用可否]]="〇"),tblM[[#This Row],[科目名]],"")</f>
        <v/>
      </c>
    </row>
    <row r="33" spans="1:8">
      <c r="A33" s="1" t="s">
        <v>66</v>
      </c>
      <c r="B33" s="2" t="s">
        <v>32</v>
      </c>
      <c r="C33" s="1" t="s">
        <v>97</v>
      </c>
      <c r="D33" s="1" t="s">
        <v>104</v>
      </c>
      <c r="E33" s="1" t="s">
        <v>27</v>
      </c>
      <c r="G33" s="1" t="str">
        <f>IF(AND(tblM[[#This Row],[科目区分]]="入金",tblM[[#This Row],[使用可否]]="〇"),tblM[[#This Row],[科目名]],"")</f>
        <v/>
      </c>
      <c r="H33" s="1" t="str">
        <f>IF(AND(tblM[[#This Row],[科目区分]]="出金",tblM[[#This Row],[使用可否]]="〇"),tblM[[#This Row],[科目名]],"")</f>
        <v>借入金返済（元金）</v>
      </c>
    </row>
    <row r="34" spans="1:8">
      <c r="A34" s="1" t="s">
        <v>67</v>
      </c>
      <c r="B34" s="2" t="s">
        <v>32</v>
      </c>
      <c r="C34" s="1" t="s">
        <v>97</v>
      </c>
      <c r="D34" s="1" t="s">
        <v>104</v>
      </c>
      <c r="E34" s="1" t="s">
        <v>9</v>
      </c>
      <c r="G34" s="1" t="str">
        <f>IF(AND(tblM[[#This Row],[科目区分]]="入金",tblM[[#This Row],[使用可否]]="〇"),tblM[[#This Row],[科目名]],"")</f>
        <v/>
      </c>
      <c r="H34" s="1" t="str">
        <f>IF(AND(tblM[[#This Row],[科目区分]]="出金",tblM[[#This Row],[使用可否]]="〇"),tblM[[#This Row],[科目名]],"")</f>
        <v>利息支払</v>
      </c>
    </row>
    <row r="35" spans="1:8">
      <c r="A35" s="1" t="s">
        <v>107</v>
      </c>
      <c r="B35" s="2" t="s">
        <v>32</v>
      </c>
      <c r="C35" s="1" t="s">
        <v>97</v>
      </c>
      <c r="D35" s="1" t="s">
        <v>104</v>
      </c>
      <c r="E35" s="1" t="s">
        <v>28</v>
      </c>
      <c r="G35" s="1" t="str">
        <f>IF(AND(tblM[[#This Row],[科目区分]]="入金",tblM[[#This Row],[使用可否]]="〇"),tblM[[#This Row],[科目名]],"")</f>
        <v/>
      </c>
      <c r="H35" s="1" t="str">
        <f>IF(AND(tblM[[#This Row],[科目区分]]="出金",tblM[[#This Row],[使用可否]]="〇"),tblM[[#This Row],[科目名]],"")</f>
        <v>リース返済</v>
      </c>
    </row>
    <row r="36" spans="1:8">
      <c r="A36" s="1" t="s">
        <v>108</v>
      </c>
      <c r="B36" s="2" t="s">
        <v>32</v>
      </c>
      <c r="C36" s="1" t="s">
        <v>97</v>
      </c>
      <c r="D36" s="1" t="s">
        <v>104</v>
      </c>
      <c r="E36" s="1" t="s">
        <v>105</v>
      </c>
      <c r="G36" s="1" t="str">
        <f>IF(AND(tblM[[#This Row],[科目区分]]="入金",tblM[[#This Row],[使用可否]]="〇"),tblM[[#This Row],[科目名]],"")</f>
        <v/>
      </c>
      <c r="H36" s="1" t="str">
        <f>IF(AND(tblM[[#This Row],[科目区分]]="出金",tblM[[#This Row],[使用可否]]="〇"),tblM[[#This Row],[科目名]],"")</f>
        <v>配当支払</v>
      </c>
    </row>
    <row r="37" spans="1:8">
      <c r="A37" s="1" t="s">
        <v>113</v>
      </c>
      <c r="B37" s="2" t="s">
        <v>32</v>
      </c>
      <c r="C37" s="1" t="s">
        <v>97</v>
      </c>
      <c r="D37" s="1" t="s">
        <v>104</v>
      </c>
      <c r="E37" s="1" t="s">
        <v>106</v>
      </c>
      <c r="G37" s="1" t="str">
        <f>IF(AND(tblM[[#This Row],[科目区分]]="入金",tblM[[#This Row],[使用可否]]="〇"),tblM[[#This Row],[科目名]],"")</f>
        <v/>
      </c>
      <c r="H37" s="1" t="str">
        <f>IF(AND(tblM[[#This Row],[科目区分]]="出金",tblM[[#This Row],[使用可否]]="〇"),tblM[[#This Row],[科目名]],"")</f>
        <v>役員貸付金返済</v>
      </c>
    </row>
  </sheetData>
  <phoneticPr fontId="2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①入金</vt:lpstr>
      <vt:lpstr>②出金</vt:lpstr>
      <vt:lpstr>③月次資金繰り表</vt:lpstr>
      <vt:lpstr>④科目マスタ</vt:lpstr>
      <vt:lpstr>出金科目一覧</vt:lpstr>
      <vt:lpstr>入金科目一覧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林真史</dc:creator>
  <cp:lastModifiedBy>林真史</cp:lastModifiedBy>
  <cp:lastPrinted>2025-12-17T09:53:33Z</cp:lastPrinted>
  <dcterms:created xsi:type="dcterms:W3CDTF">2015-06-05T18:19:34Z</dcterms:created>
  <dcterms:modified xsi:type="dcterms:W3CDTF">2026-01-23T09:11:20Z</dcterms:modified>
</cp:coreProperties>
</file>