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https://srnconsul-my.sharepoint.com/personal/masashi_hayashi_srn-consulting_jp/Documents/"/>
    </mc:Choice>
  </mc:AlternateContent>
  <xr:revisionPtr revIDLastSave="656" documentId="8_{20741224-6CAC-4089-B63E-14276E824327}" xr6:coauthVersionLast="46" xr6:coauthVersionMax="46" xr10:uidLastSave="{ECC16844-1A21-43B7-88B3-21689C190E21}"/>
  <bookViews>
    <workbookView xWindow="-28920" yWindow="-2580" windowWidth="29040" windowHeight="15840" xr2:uid="{410B2F63-8B06-4AE3-B764-8FF4E092BCF6}"/>
  </bookViews>
  <sheets>
    <sheet name="損益計算書" sheetId="1" r:id="rId1"/>
    <sheet name="損益分岐点売上高" sheetId="3" r:id="rId2"/>
    <sheet name="設定" sheetId="2" state="hidden" r:id="rId3"/>
    <sheet name="損益計算書_説明" sheetId="4"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51" i="4" l="1"/>
  <c r="R50" i="4"/>
  <c r="Q50" i="4"/>
  <c r="P50" i="4"/>
  <c r="S50" i="4" s="1"/>
  <c r="R49" i="4"/>
  <c r="Q49" i="4"/>
  <c r="P49" i="4"/>
  <c r="S49" i="4" s="1"/>
  <c r="R48" i="4"/>
  <c r="P48" i="4"/>
  <c r="S48" i="4" s="1"/>
  <c r="R47" i="4"/>
  <c r="Q47" i="4"/>
  <c r="P47" i="4"/>
  <c r="S47" i="4" s="1"/>
  <c r="R46" i="4"/>
  <c r="P46" i="4"/>
  <c r="S46" i="4" s="1"/>
  <c r="R45" i="4"/>
  <c r="Q45" i="4"/>
  <c r="P45" i="4"/>
  <c r="S45" i="4" s="1"/>
  <c r="R44" i="4"/>
  <c r="P44" i="4"/>
  <c r="S44" i="4" s="1"/>
  <c r="R43" i="4"/>
  <c r="Q43" i="4"/>
  <c r="P43" i="4"/>
  <c r="S43" i="4" s="1"/>
  <c r="R42" i="4"/>
  <c r="P42" i="4"/>
  <c r="S42" i="4" s="1"/>
  <c r="R41" i="4"/>
  <c r="Q41" i="4"/>
  <c r="P41" i="4"/>
  <c r="S41" i="4" s="1"/>
  <c r="R40" i="4"/>
  <c r="P40" i="4"/>
  <c r="S40" i="4" s="1"/>
  <c r="R39" i="4"/>
  <c r="Q39" i="4"/>
  <c r="P39" i="4"/>
  <c r="S39" i="4" s="1"/>
  <c r="R38" i="4"/>
  <c r="P38" i="4"/>
  <c r="S38" i="4" s="1"/>
  <c r="R37" i="4"/>
  <c r="Q37" i="4"/>
  <c r="P37" i="4"/>
  <c r="S37" i="4" s="1"/>
  <c r="R36" i="4"/>
  <c r="P36" i="4"/>
  <c r="S36" i="4" s="1"/>
  <c r="R35" i="4"/>
  <c r="Q35" i="4"/>
  <c r="P35" i="4"/>
  <c r="S35" i="4" s="1"/>
  <c r="R34" i="4"/>
  <c r="P34" i="4"/>
  <c r="S34" i="4" s="1"/>
  <c r="R33" i="4"/>
  <c r="Q33" i="4"/>
  <c r="P33" i="4"/>
  <c r="S33" i="4" s="1"/>
  <c r="Q32" i="4"/>
  <c r="P32" i="4"/>
  <c r="S32" i="4" s="1"/>
  <c r="Q31" i="4"/>
  <c r="P31" i="4"/>
  <c r="S31" i="4" s="1"/>
  <c r="R30" i="4"/>
  <c r="P30" i="4"/>
  <c r="S30" i="4" s="1"/>
  <c r="R29" i="4"/>
  <c r="P29" i="4"/>
  <c r="S29" i="4" s="1"/>
  <c r="R28" i="4"/>
  <c r="P28" i="4"/>
  <c r="S28" i="4" s="1"/>
  <c r="R27" i="4"/>
  <c r="P27" i="4"/>
  <c r="Q27" i="4" s="1"/>
  <c r="R26" i="4"/>
  <c r="P26" i="4"/>
  <c r="S26" i="4" s="1"/>
  <c r="R25" i="4"/>
  <c r="P25" i="4"/>
  <c r="Q25" i="4" s="1"/>
  <c r="P24" i="4"/>
  <c r="S24" i="4" s="1"/>
  <c r="R23" i="4"/>
  <c r="P23" i="4"/>
  <c r="S23" i="4" s="1"/>
  <c r="R22" i="4"/>
  <c r="P22" i="4"/>
  <c r="S22" i="4" s="1"/>
  <c r="R21" i="4"/>
  <c r="P21" i="4"/>
  <c r="Q21" i="4" s="1"/>
  <c r="R20" i="4"/>
  <c r="P20" i="4"/>
  <c r="S20" i="4" s="1"/>
  <c r="R19" i="4"/>
  <c r="P19" i="4"/>
  <c r="Q19" i="4" s="1"/>
  <c r="R18" i="4"/>
  <c r="P18" i="4"/>
  <c r="S18" i="4" s="1"/>
  <c r="R17" i="4"/>
  <c r="P17" i="4"/>
  <c r="S17" i="4" s="1"/>
  <c r="R16" i="4"/>
  <c r="P16" i="4"/>
  <c r="S16" i="4" s="1"/>
  <c r="R15" i="4"/>
  <c r="P15" i="4"/>
  <c r="S15" i="4" s="1"/>
  <c r="O14" i="4"/>
  <c r="N14" i="4"/>
  <c r="M14" i="4"/>
  <c r="L14" i="4"/>
  <c r="K14" i="4"/>
  <c r="J14" i="4"/>
  <c r="I14" i="4"/>
  <c r="H14" i="4"/>
  <c r="G14" i="4"/>
  <c r="F14" i="4"/>
  <c r="E14" i="4"/>
  <c r="D14" i="4"/>
  <c r="P14" i="4" s="1"/>
  <c r="O13" i="4"/>
  <c r="N13" i="4"/>
  <c r="J13" i="4"/>
  <c r="F13" i="4"/>
  <c r="R12" i="4"/>
  <c r="Q12" i="4"/>
  <c r="P12" i="4"/>
  <c r="S12" i="4" s="1"/>
  <c r="S11" i="4"/>
  <c r="R11" i="4"/>
  <c r="P11" i="4"/>
  <c r="Q11" i="4" s="1"/>
  <c r="R10" i="4"/>
  <c r="Q10" i="4"/>
  <c r="P10" i="4"/>
  <c r="S10" i="4" s="1"/>
  <c r="S9" i="4"/>
  <c r="R9" i="4"/>
  <c r="P9" i="4"/>
  <c r="Q9" i="4" s="1"/>
  <c r="R8" i="4"/>
  <c r="Q8" i="4"/>
  <c r="P8" i="4"/>
  <c r="S8" i="4" s="1"/>
  <c r="O7" i="4"/>
  <c r="N7" i="4"/>
  <c r="M7" i="4"/>
  <c r="L7" i="4"/>
  <c r="K7" i="4"/>
  <c r="J7" i="4"/>
  <c r="I7" i="4"/>
  <c r="H7" i="4"/>
  <c r="G7" i="4"/>
  <c r="P7" i="4" s="1"/>
  <c r="F7" i="4"/>
  <c r="E7" i="4"/>
  <c r="D7" i="4"/>
  <c r="P6" i="4"/>
  <c r="P5" i="4"/>
  <c r="P4" i="4"/>
  <c r="P3" i="4"/>
  <c r="O2" i="4"/>
  <c r="O51" i="4" s="1"/>
  <c r="N2" i="4"/>
  <c r="N51" i="4" s="1"/>
  <c r="M2" i="4"/>
  <c r="M13" i="4" s="1"/>
  <c r="L2" i="4"/>
  <c r="L51" i="4" s="1"/>
  <c r="K2" i="4"/>
  <c r="K51" i="4" s="1"/>
  <c r="J2" i="4"/>
  <c r="J51" i="4" s="1"/>
  <c r="I2" i="4"/>
  <c r="H2" i="4"/>
  <c r="P2" i="4" s="1"/>
  <c r="P54" i="4" s="1"/>
  <c r="G2" i="4"/>
  <c r="F2" i="4"/>
  <c r="F51" i="4" s="1"/>
  <c r="E2" i="4"/>
  <c r="E13" i="4" s="1"/>
  <c r="E51" i="4" s="1"/>
  <c r="D2" i="4"/>
  <c r="G2" i="3"/>
  <c r="G3" i="3" s="1"/>
  <c r="D2" i="3"/>
  <c r="D3" i="3" s="1"/>
  <c r="F2" i="3"/>
  <c r="F3" i="3" s="1"/>
  <c r="H2" i="3"/>
  <c r="H3" i="3" s="1"/>
  <c r="I2" i="3"/>
  <c r="I3" i="3" s="1"/>
  <c r="G51" i="4" l="1"/>
  <c r="Q15" i="4"/>
  <c r="Q54" i="4" s="1"/>
  <c r="S54" i="4" s="1"/>
  <c r="Q23" i="4"/>
  <c r="Q29" i="4"/>
  <c r="H13" i="4"/>
  <c r="R31" i="4"/>
  <c r="Q17" i="4"/>
  <c r="I13" i="4"/>
  <c r="I51" i="4" s="1"/>
  <c r="S19" i="4"/>
  <c r="S21" i="4"/>
  <c r="S25" i="4"/>
  <c r="S27" i="4"/>
  <c r="G13" i="4"/>
  <c r="H51" i="4"/>
  <c r="K13" i="4"/>
  <c r="Q16" i="4"/>
  <c r="Q18" i="4"/>
  <c r="Q20" i="4"/>
  <c r="Q22" i="4"/>
  <c r="Q24" i="4"/>
  <c r="Q26" i="4"/>
  <c r="Q28" i="4"/>
  <c r="Q30" i="4"/>
  <c r="Q34" i="4"/>
  <c r="Q36" i="4"/>
  <c r="Q38" i="4"/>
  <c r="Q40" i="4"/>
  <c r="Q42" i="4"/>
  <c r="Q44" i="4"/>
  <c r="Q46" i="4"/>
  <c r="Q48" i="4"/>
  <c r="L13" i="4"/>
  <c r="R24" i="4"/>
  <c r="R54" i="4" s="1"/>
  <c r="R32" i="4"/>
  <c r="D13" i="4"/>
  <c r="P13" i="4" s="1"/>
  <c r="D51" i="4" l="1"/>
  <c r="P51" i="4" s="1"/>
  <c r="C19" i="3" l="1"/>
  <c r="E2" i="3" l="1"/>
  <c r="J2" i="3"/>
  <c r="J3" i="3" s="1"/>
  <c r="K2" i="3"/>
  <c r="K3" i="3" s="1"/>
  <c r="L2" i="3"/>
  <c r="L3" i="3" s="1"/>
  <c r="M2" i="3"/>
  <c r="M3" i="3" s="1"/>
  <c r="N2" i="3"/>
  <c r="N3" i="3" s="1"/>
  <c r="O2" i="3"/>
  <c r="O3" i="3" s="1"/>
  <c r="E1" i="3"/>
  <c r="F1" i="3"/>
  <c r="G1" i="3"/>
  <c r="H1" i="3"/>
  <c r="I1" i="3"/>
  <c r="J1" i="3"/>
  <c r="K1" i="3"/>
  <c r="L1" i="3"/>
  <c r="M1" i="3"/>
  <c r="N1" i="3"/>
  <c r="O1" i="3"/>
  <c r="D1" i="3"/>
  <c r="C12" i="3"/>
  <c r="C11" i="3"/>
  <c r="C10" i="3"/>
  <c r="S45" i="1"/>
  <c r="S50" i="1"/>
  <c r="S49" i="1"/>
  <c r="S48" i="1"/>
  <c r="S47" i="1"/>
  <c r="S46" i="1"/>
  <c r="S44" i="1"/>
  <c r="S43" i="1"/>
  <c r="S42" i="1"/>
  <c r="S41" i="1"/>
  <c r="S40" i="1"/>
  <c r="S39" i="1"/>
  <c r="S38" i="1"/>
  <c r="S37" i="1"/>
  <c r="S36" i="1"/>
  <c r="S35" i="1"/>
  <c r="S34" i="1"/>
  <c r="S33" i="1"/>
  <c r="S32" i="1"/>
  <c r="S31" i="1"/>
  <c r="S30" i="1"/>
  <c r="S29" i="1"/>
  <c r="S28" i="1"/>
  <c r="S27" i="1"/>
  <c r="S26" i="1"/>
  <c r="S25" i="1"/>
  <c r="S24" i="1"/>
  <c r="S23" i="1"/>
  <c r="S22" i="1"/>
  <c r="S21" i="1"/>
  <c r="S20" i="1"/>
  <c r="S19" i="1"/>
  <c r="S18" i="1"/>
  <c r="S17" i="1"/>
  <c r="S16" i="1"/>
  <c r="S15" i="1"/>
  <c r="S12" i="1"/>
  <c r="S11" i="1"/>
  <c r="S10" i="1"/>
  <c r="S9" i="1"/>
  <c r="S8" i="1"/>
  <c r="O51" i="1"/>
  <c r="N51" i="1"/>
  <c r="M51" i="1"/>
  <c r="L51" i="1"/>
  <c r="K51" i="1"/>
  <c r="J51" i="1"/>
  <c r="I51" i="1"/>
  <c r="H51" i="1"/>
  <c r="G51" i="1"/>
  <c r="F51" i="1"/>
  <c r="E51" i="1"/>
  <c r="D51" i="1"/>
  <c r="O14" i="1"/>
  <c r="N14" i="1"/>
  <c r="M14" i="1"/>
  <c r="L14" i="1"/>
  <c r="K14" i="1"/>
  <c r="J14" i="1"/>
  <c r="I14" i="1"/>
  <c r="H14" i="1"/>
  <c r="G14" i="1"/>
  <c r="F14" i="1"/>
  <c r="E14" i="1"/>
  <c r="D14" i="1"/>
  <c r="O13" i="1"/>
  <c r="N13" i="1"/>
  <c r="M13" i="1"/>
  <c r="L13" i="1"/>
  <c r="K13" i="1"/>
  <c r="J13" i="1"/>
  <c r="I13" i="1"/>
  <c r="H13" i="1"/>
  <c r="G13" i="1"/>
  <c r="F13" i="1"/>
  <c r="E13" i="1"/>
  <c r="D13" i="1"/>
  <c r="O7" i="1"/>
  <c r="N7" i="1"/>
  <c r="M7" i="1"/>
  <c r="L7" i="1"/>
  <c r="K7" i="1"/>
  <c r="J7" i="1"/>
  <c r="I7" i="1"/>
  <c r="H7" i="1"/>
  <c r="G7" i="1"/>
  <c r="F7" i="1"/>
  <c r="E7" i="1"/>
  <c r="D7" i="1"/>
  <c r="O2" i="1"/>
  <c r="N2" i="1"/>
  <c r="M2" i="1"/>
  <c r="L2" i="1"/>
  <c r="K2" i="1"/>
  <c r="J2" i="1"/>
  <c r="I2" i="1"/>
  <c r="H2" i="1"/>
  <c r="G2" i="1"/>
  <c r="F2" i="1"/>
  <c r="E2" i="1"/>
  <c r="D2" i="1"/>
  <c r="R50" i="1"/>
  <c r="Q50" i="1"/>
  <c r="R49" i="1"/>
  <c r="Q49" i="1"/>
  <c r="R48" i="1"/>
  <c r="Q48" i="1"/>
  <c r="R47" i="1"/>
  <c r="Q47" i="1"/>
  <c r="R46" i="1"/>
  <c r="Q46" i="1"/>
  <c r="R45" i="1"/>
  <c r="Q45" i="1"/>
  <c r="R44" i="1"/>
  <c r="Q44" i="1"/>
  <c r="R43" i="1"/>
  <c r="Q43" i="1"/>
  <c r="R42" i="1"/>
  <c r="Q42" i="1"/>
  <c r="R41" i="1"/>
  <c r="Q41" i="1"/>
  <c r="R40" i="1"/>
  <c r="Q40" i="1"/>
  <c r="R39" i="1"/>
  <c r="Q39" i="1"/>
  <c r="R38" i="1"/>
  <c r="Q38" i="1"/>
  <c r="R37" i="1"/>
  <c r="Q37" i="1"/>
  <c r="R36" i="1"/>
  <c r="Q36" i="1"/>
  <c r="R35" i="1"/>
  <c r="Q35" i="1"/>
  <c r="R34" i="1"/>
  <c r="Q34" i="1"/>
  <c r="R33" i="1"/>
  <c r="Q33" i="1"/>
  <c r="R32" i="1"/>
  <c r="Q32" i="1"/>
  <c r="R31" i="1"/>
  <c r="Q31" i="1"/>
  <c r="R30" i="1"/>
  <c r="Q30" i="1"/>
  <c r="R29" i="1"/>
  <c r="Q29" i="1"/>
  <c r="R28" i="1"/>
  <c r="Q28" i="1"/>
  <c r="R27" i="1"/>
  <c r="Q27" i="1"/>
  <c r="R26" i="1"/>
  <c r="Q26" i="1"/>
  <c r="R25" i="1"/>
  <c r="Q25" i="1"/>
  <c r="R24" i="1"/>
  <c r="Q24" i="1"/>
  <c r="R23" i="1"/>
  <c r="Q23" i="1"/>
  <c r="R22" i="1"/>
  <c r="Q22" i="1"/>
  <c r="R21" i="1"/>
  <c r="Q21" i="1"/>
  <c r="R20" i="1"/>
  <c r="Q20" i="1"/>
  <c r="R19" i="1"/>
  <c r="Q19" i="1"/>
  <c r="R18" i="1"/>
  <c r="Q18" i="1"/>
  <c r="R17" i="1"/>
  <c r="Q17" i="1"/>
  <c r="R16" i="1"/>
  <c r="Q16" i="1"/>
  <c r="R15" i="1"/>
  <c r="Q15" i="1"/>
  <c r="R12" i="1"/>
  <c r="Q12" i="1"/>
  <c r="R11" i="1"/>
  <c r="Q11" i="1"/>
  <c r="R10" i="1"/>
  <c r="Q10" i="1"/>
  <c r="R9" i="1"/>
  <c r="Q9" i="1"/>
  <c r="R8" i="1"/>
  <c r="Q8" i="1"/>
  <c r="P3" i="1"/>
  <c r="P4" i="1"/>
  <c r="P5" i="1"/>
  <c r="P6" i="1"/>
  <c r="P9" i="1"/>
  <c r="P10" i="1"/>
  <c r="P11" i="1"/>
  <c r="P12" i="1"/>
  <c r="P15" i="1"/>
  <c r="P16" i="1"/>
  <c r="P17" i="1"/>
  <c r="P18" i="1"/>
  <c r="P19" i="1"/>
  <c r="P20" i="1"/>
  <c r="P21" i="1"/>
  <c r="P22" i="1"/>
  <c r="P23" i="1"/>
  <c r="P24" i="1"/>
  <c r="P25" i="1"/>
  <c r="P26" i="1"/>
  <c r="P27" i="1"/>
  <c r="P28" i="1"/>
  <c r="P29" i="1"/>
  <c r="P30" i="1"/>
  <c r="P33" i="1"/>
  <c r="P34" i="1"/>
  <c r="P35" i="1"/>
  <c r="P36" i="1"/>
  <c r="P37" i="1"/>
  <c r="P38" i="1"/>
  <c r="P39" i="1"/>
  <c r="P40" i="1"/>
  <c r="P41" i="1"/>
  <c r="P42" i="1"/>
  <c r="P43" i="1"/>
  <c r="P44" i="1"/>
  <c r="P45" i="1"/>
  <c r="P46" i="1"/>
  <c r="P47" i="1"/>
  <c r="P48" i="1"/>
  <c r="P49" i="1"/>
  <c r="P50" i="1"/>
  <c r="C13" i="3" l="1"/>
  <c r="C14" i="3" s="1"/>
  <c r="E3" i="3"/>
  <c r="D4" i="3"/>
  <c r="R54" i="1"/>
  <c r="Q54" i="1"/>
  <c r="S54" i="1" s="1"/>
  <c r="P8" i="1"/>
  <c r="P31" i="1"/>
  <c r="P32" i="1"/>
  <c r="P14" i="1"/>
  <c r="P7" i="1"/>
  <c r="P2" i="1"/>
  <c r="P54" i="1" s="1"/>
  <c r="C22" i="3" l="1"/>
  <c r="C21" i="3" s="1"/>
  <c r="C20" i="3"/>
  <c r="C23" i="3" s="1"/>
  <c r="P51" i="1"/>
  <c r="P13" i="1"/>
</calcChain>
</file>

<file path=xl/sharedStrings.xml><?xml version="1.0" encoding="utf-8"?>
<sst xmlns="http://schemas.openxmlformats.org/spreadsheetml/2006/main" count="235" uniqueCount="81">
  <si>
    <t>勘定科目</t>
    <rPh sb="0" eb="4">
      <t>カンジョウカモク</t>
    </rPh>
    <phoneticPr fontId="1"/>
  </si>
  <si>
    <t>売上高</t>
    <rPh sb="0" eb="2">
      <t>ウリアゲ</t>
    </rPh>
    <rPh sb="2" eb="3">
      <t>ダカ</t>
    </rPh>
    <phoneticPr fontId="1"/>
  </si>
  <si>
    <t>原価</t>
    <rPh sb="0" eb="2">
      <t>ゲンカ</t>
    </rPh>
    <phoneticPr fontId="1"/>
  </si>
  <si>
    <t>売上総利益</t>
    <rPh sb="0" eb="2">
      <t>ウリアゲ</t>
    </rPh>
    <rPh sb="2" eb="5">
      <t>ソウリエキ</t>
    </rPh>
    <phoneticPr fontId="1"/>
  </si>
  <si>
    <t>販売費および一般管理費</t>
    <rPh sb="0" eb="3">
      <t>ハンバイヒ</t>
    </rPh>
    <rPh sb="6" eb="8">
      <t>イッパン</t>
    </rPh>
    <rPh sb="8" eb="11">
      <t>カンリヒ</t>
    </rPh>
    <phoneticPr fontId="1"/>
  </si>
  <si>
    <t>役員報酬</t>
  </si>
  <si>
    <t>給料手当</t>
  </si>
  <si>
    <t>雑給</t>
  </si>
  <si>
    <t>賞与</t>
  </si>
  <si>
    <t>賞与引当金繰入額</t>
  </si>
  <si>
    <t>退職金</t>
  </si>
  <si>
    <t>退職給付費用</t>
  </si>
  <si>
    <t>法定福利費</t>
  </si>
  <si>
    <t>福利厚生費</t>
  </si>
  <si>
    <t>旅費交通費</t>
  </si>
  <si>
    <t>車両費</t>
  </si>
  <si>
    <t>修繕費</t>
  </si>
  <si>
    <t>通信費</t>
  </si>
  <si>
    <t>広告宣伝費</t>
  </si>
  <si>
    <t>接待交際費</t>
  </si>
  <si>
    <t>会議費</t>
  </si>
  <si>
    <t>荷造運賃</t>
  </si>
  <si>
    <t>販売手数料</t>
  </si>
  <si>
    <t>地代家賃</t>
  </si>
  <si>
    <t>水道光熱費</t>
  </si>
  <si>
    <t>消耗品費</t>
  </si>
  <si>
    <t>事務用品費</t>
  </si>
  <si>
    <t>保険料</t>
  </si>
  <si>
    <t>租税公課</t>
  </si>
  <si>
    <t>賃借料</t>
  </si>
  <si>
    <t>新聞図書費</t>
  </si>
  <si>
    <t>貸倒損失</t>
  </si>
  <si>
    <t>貸倒引当金繰入額</t>
  </si>
  <si>
    <t>諸会費</t>
  </si>
  <si>
    <t>支払手数料</t>
  </si>
  <si>
    <t>寄付金</t>
  </si>
  <si>
    <t>研究開発費</t>
  </si>
  <si>
    <t>減価償却費</t>
  </si>
  <si>
    <t>雑費</t>
  </si>
  <si>
    <t>労務費</t>
  </si>
  <si>
    <t>売上</t>
    <rPh sb="0" eb="2">
      <t>ウリアゲ</t>
    </rPh>
    <phoneticPr fontId="1"/>
  </si>
  <si>
    <t>売上値引</t>
    <rPh sb="0" eb="4">
      <t>ウリアゲネビキ</t>
    </rPh>
    <phoneticPr fontId="1"/>
  </si>
  <si>
    <t>売上戻り</t>
    <rPh sb="0" eb="2">
      <t>ウリアゲ</t>
    </rPh>
    <rPh sb="2" eb="3">
      <t>モド</t>
    </rPh>
    <phoneticPr fontId="1"/>
  </si>
  <si>
    <t>材料費</t>
  </si>
  <si>
    <t>外注費</t>
  </si>
  <si>
    <t>経費</t>
  </si>
  <si>
    <t>営業利益</t>
    <rPh sb="0" eb="2">
      <t>エイギョウ</t>
    </rPh>
    <rPh sb="2" eb="4">
      <t>リエキ</t>
    </rPh>
    <phoneticPr fontId="1"/>
  </si>
  <si>
    <t>1月度</t>
    <rPh sb="1" eb="3">
      <t>ガツド</t>
    </rPh>
    <phoneticPr fontId="1"/>
  </si>
  <si>
    <t>2月度</t>
    <rPh sb="1" eb="3">
      <t>ガツド</t>
    </rPh>
    <phoneticPr fontId="1"/>
  </si>
  <si>
    <t>3月度</t>
    <rPh sb="1" eb="3">
      <t>ガツド</t>
    </rPh>
    <phoneticPr fontId="1"/>
  </si>
  <si>
    <t>4月度</t>
    <rPh sb="1" eb="3">
      <t>ガツド</t>
    </rPh>
    <phoneticPr fontId="1"/>
  </si>
  <si>
    <t>5月度</t>
    <rPh sb="1" eb="3">
      <t>ガツド</t>
    </rPh>
    <phoneticPr fontId="1"/>
  </si>
  <si>
    <t>6月度</t>
    <rPh sb="1" eb="3">
      <t>ガツド</t>
    </rPh>
    <phoneticPr fontId="1"/>
  </si>
  <si>
    <t>7月度</t>
    <rPh sb="1" eb="3">
      <t>ガツド</t>
    </rPh>
    <phoneticPr fontId="1"/>
  </si>
  <si>
    <t>8月度</t>
    <rPh sb="1" eb="3">
      <t>ガツド</t>
    </rPh>
    <phoneticPr fontId="1"/>
  </si>
  <si>
    <t>9月度</t>
    <rPh sb="1" eb="3">
      <t>ガツド</t>
    </rPh>
    <phoneticPr fontId="1"/>
  </si>
  <si>
    <t>10月度</t>
    <rPh sb="2" eb="4">
      <t>ガツド</t>
    </rPh>
    <phoneticPr fontId="1"/>
  </si>
  <si>
    <t>11月度</t>
    <rPh sb="2" eb="4">
      <t>ガツド</t>
    </rPh>
    <phoneticPr fontId="1"/>
  </si>
  <si>
    <t>12月度</t>
    <rPh sb="2" eb="4">
      <t>ガツド</t>
    </rPh>
    <phoneticPr fontId="1"/>
  </si>
  <si>
    <t>固定/変動</t>
    <rPh sb="0" eb="2">
      <t>コテイ</t>
    </rPh>
    <rPh sb="3" eb="5">
      <t>ヘンドウ</t>
    </rPh>
    <phoneticPr fontId="1"/>
  </si>
  <si>
    <t>固定割合</t>
    <rPh sb="0" eb="2">
      <t>コテイ</t>
    </rPh>
    <rPh sb="2" eb="4">
      <t>ワリアイ</t>
    </rPh>
    <phoneticPr fontId="1"/>
  </si>
  <si>
    <t>固定/変動</t>
    <rPh sb="0" eb="2">
      <t>コテイ</t>
    </rPh>
    <rPh sb="3" eb="5">
      <t>ヘンドウ</t>
    </rPh>
    <phoneticPr fontId="1"/>
  </si>
  <si>
    <t>固定費</t>
    <rPh sb="0" eb="3">
      <t>コテイヒ</t>
    </rPh>
    <phoneticPr fontId="1"/>
  </si>
  <si>
    <t>変動費</t>
    <rPh sb="0" eb="3">
      <t>ヘンドウヒ</t>
    </rPh>
    <phoneticPr fontId="1"/>
  </si>
  <si>
    <t>固変混合</t>
    <rPh sb="0" eb="1">
      <t>コ</t>
    </rPh>
    <rPh sb="1" eb="2">
      <t>ヘン</t>
    </rPh>
    <rPh sb="2" eb="4">
      <t>コンゴウ</t>
    </rPh>
    <phoneticPr fontId="1"/>
  </si>
  <si>
    <t>平均値</t>
    <rPh sb="0" eb="3">
      <t>ヘイキンチ</t>
    </rPh>
    <phoneticPr fontId="1"/>
  </si>
  <si>
    <t>固定費</t>
    <rPh sb="0" eb="3">
      <t>コテイヒ</t>
    </rPh>
    <phoneticPr fontId="1"/>
  </si>
  <si>
    <t>変動費</t>
    <rPh sb="0" eb="3">
      <t>ヘンドウヒ</t>
    </rPh>
    <phoneticPr fontId="1"/>
  </si>
  <si>
    <t>売上高</t>
    <rPh sb="0" eb="3">
      <t>ウリアゲダカ</t>
    </rPh>
    <phoneticPr fontId="1"/>
  </si>
  <si>
    <t>Error</t>
    <phoneticPr fontId="1"/>
  </si>
  <si>
    <t>勘定科目法</t>
    <rPh sb="0" eb="2">
      <t>カンジョウ</t>
    </rPh>
    <rPh sb="2" eb="4">
      <t>カモク</t>
    </rPh>
    <rPh sb="4" eb="5">
      <t>ホウ</t>
    </rPh>
    <phoneticPr fontId="1"/>
  </si>
  <si>
    <t>売上高</t>
    <rPh sb="0" eb="3">
      <t>ウリアゲダカ</t>
    </rPh>
    <phoneticPr fontId="1"/>
  </si>
  <si>
    <t>変動費率</t>
    <rPh sb="0" eb="3">
      <t>ヘンドウヒ</t>
    </rPh>
    <rPh sb="3" eb="4">
      <t>リツ</t>
    </rPh>
    <phoneticPr fontId="1"/>
  </si>
  <si>
    <t>損益分岐点売上高</t>
    <rPh sb="0" eb="8">
      <t>ソンエキブンキテンウリアゲダカ</t>
    </rPh>
    <phoneticPr fontId="1"/>
  </si>
  <si>
    <t>損益分岐点売上高　= 固定費 / (1-変動費率)</t>
    <rPh sb="0" eb="2">
      <t>ソンエキ</t>
    </rPh>
    <rPh sb="2" eb="5">
      <t>ブンキテン</t>
    </rPh>
    <rPh sb="5" eb="8">
      <t>ウリアゲダカ</t>
    </rPh>
    <rPh sb="11" eb="14">
      <t>コテイヒ</t>
    </rPh>
    <rPh sb="20" eb="23">
      <t>ヘンドウヒ</t>
    </rPh>
    <rPh sb="23" eb="24">
      <t>リツ</t>
    </rPh>
    <phoneticPr fontId="1"/>
  </si>
  <si>
    <t>費用合計</t>
    <rPh sb="0" eb="2">
      <t>ヒヨウ</t>
    </rPh>
    <rPh sb="2" eb="4">
      <t>ゴウケイ</t>
    </rPh>
    <phoneticPr fontId="1"/>
  </si>
  <si>
    <t>売上・費用分布</t>
    <rPh sb="0" eb="2">
      <t>ウリアゲ</t>
    </rPh>
    <rPh sb="3" eb="5">
      <t>ヒヨウ</t>
    </rPh>
    <rPh sb="5" eb="7">
      <t>ブンプ</t>
    </rPh>
    <phoneticPr fontId="1"/>
  </si>
  <si>
    <t>データ数</t>
    <rPh sb="3" eb="4">
      <t>スウ</t>
    </rPh>
    <phoneticPr fontId="1"/>
  </si>
  <si>
    <t xml:space="preserve">最小二乗法 </t>
    <rPh sb="0" eb="2">
      <t>サイショウ</t>
    </rPh>
    <rPh sb="2" eb="5">
      <t>ニジョウホウ</t>
    </rPh>
    <phoneticPr fontId="1"/>
  </si>
  <si>
    <t>(売上と費用合計の数字のみで算出しています。)</t>
    <phoneticPr fontId="1"/>
  </si>
  <si>
    <t>(損益計算書の勘定科目ごとに設定した「固定費」「変動費」と「売上高」の平均値から算出しています。)</t>
    <rPh sb="1" eb="3">
      <t>ソンエキ</t>
    </rPh>
    <rPh sb="3" eb="6">
      <t>ケイサンショ</t>
    </rPh>
    <rPh sb="7" eb="11">
      <t>カンジョウカモク</t>
    </rPh>
    <rPh sb="14" eb="16">
      <t>セッテイ</t>
    </rPh>
    <rPh sb="19" eb="22">
      <t>コテイヒ</t>
    </rPh>
    <rPh sb="24" eb="27">
      <t>ヘンドウヒ</t>
    </rPh>
    <rPh sb="30" eb="33">
      <t>ウリアゲダカ</t>
    </rPh>
    <rPh sb="35" eb="38">
      <t>ヘイキンチ</t>
    </rPh>
    <rPh sb="40" eb="42">
      <t>サンシュツ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</si>
</sst>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0"/>
    <numFmt numFmtId="177" formatCode="#,##0.000;[Red]\-#,##0.000"/>
  </numFmts>
  <fonts count="10" x14ac:knownFonts="1">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11"/>
      <color theme="1"/>
      <name val="游ゴシック"/>
      <family val="3"/>
      <charset val="128"/>
      <scheme val="minor"/>
    </font>
    <font>
      <sz val="11"/>
      <color rgb="FF000000"/>
      <name val="游ゴシック"/>
      <family val="3"/>
      <charset val="128"/>
      <scheme val="minor"/>
    </font>
    <font>
      <u/>
      <sz val="11"/>
      <color theme="10"/>
      <name val="游ゴシック"/>
      <family val="3"/>
      <charset val="128"/>
      <scheme val="minor"/>
    </font>
    <font>
      <sz val="11"/>
      <color rgb="FFFF0000"/>
      <name val="游ゴシック"/>
      <family val="3"/>
      <charset val="128"/>
      <scheme val="minor"/>
    </font>
    <font>
      <sz val="11"/>
      <name val="游ゴシック"/>
      <family val="3"/>
      <charset val="128"/>
      <scheme val="minor"/>
    </font>
    <font>
      <sz val="16"/>
      <color theme="1"/>
      <name val="游ゴシック"/>
      <family val="2"/>
      <charset val="128"/>
      <scheme val="minor"/>
    </font>
    <font>
      <b/>
      <sz val="14"/>
      <color theme="1"/>
      <name val="游ゴシック"/>
      <family val="3"/>
      <charset val="128"/>
      <scheme val="minor"/>
    </font>
  </fonts>
  <fills count="9">
    <fill>
      <patternFill patternType="none"/>
    </fill>
    <fill>
      <patternFill patternType="gray125"/>
    </fill>
    <fill>
      <patternFill patternType="solid">
        <fgColor theme="9" tint="0.59999389629810485"/>
        <bgColor indexed="64"/>
      </patternFill>
    </fill>
    <fill>
      <patternFill patternType="solid">
        <fgColor theme="5" tint="0.59999389629810485"/>
        <bgColor indexed="64"/>
      </patternFill>
    </fill>
    <fill>
      <patternFill patternType="solid">
        <fgColor theme="8" tint="0.59999389629810485"/>
        <bgColor indexed="64"/>
      </patternFill>
    </fill>
    <fill>
      <patternFill patternType="solid">
        <fgColor theme="0" tint="-0.14999847407452621"/>
        <bgColor indexed="64"/>
      </patternFill>
    </fill>
    <fill>
      <patternFill patternType="solid">
        <fgColor theme="1" tint="0.499984740745262"/>
        <bgColor indexed="64"/>
      </patternFill>
    </fill>
    <fill>
      <patternFill patternType="solid">
        <fgColor rgb="FF99CCFF"/>
        <bgColor indexed="64"/>
      </patternFill>
    </fill>
    <fill>
      <patternFill patternType="solid">
        <fgColor theme="0" tint="-4.9989318521683403E-2"/>
        <bgColor indexed="64"/>
      </patternFill>
    </fill>
  </fills>
  <borders count="7">
    <border>
      <left/>
      <right/>
      <top/>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auto="1"/>
      </bottom>
      <diagonal/>
    </border>
    <border>
      <left style="thin">
        <color indexed="64"/>
      </left>
      <right style="thin">
        <color indexed="64"/>
      </right>
      <top style="thin">
        <color auto="1"/>
      </top>
      <bottom style="thin">
        <color auto="1"/>
      </bottom>
      <diagonal/>
    </border>
    <border>
      <left style="thin">
        <color indexed="64"/>
      </left>
      <right style="thin">
        <color indexed="64"/>
      </right>
      <top style="thin">
        <color auto="1"/>
      </top>
      <bottom style="thin">
        <color indexed="64"/>
      </bottom>
      <diagonal/>
    </border>
    <border>
      <left style="thin">
        <color indexed="64"/>
      </left>
      <right style="thin">
        <color indexed="64"/>
      </right>
      <top style="hair">
        <color indexed="64"/>
      </top>
      <bottom style="thin">
        <color indexed="64"/>
      </bottom>
      <diagonal/>
    </border>
  </borders>
  <cellStyleXfs count="2">
    <xf numFmtId="0" fontId="0" fillId="0" borderId="0">
      <alignment vertical="center"/>
    </xf>
    <xf numFmtId="38" fontId="2" fillId="0" borderId="0" applyFont="0" applyFill="0" applyBorder="0" applyAlignment="0" applyProtection="0">
      <alignment vertical="center"/>
    </xf>
  </cellStyleXfs>
  <cellXfs count="39">
    <xf numFmtId="0" fontId="0" fillId="0" borderId="0" xfId="0">
      <alignment vertical="center"/>
    </xf>
    <xf numFmtId="0" fontId="0" fillId="0" borderId="0" xfId="0" applyAlignment="1">
      <alignment horizontal="left" vertical="center" indent="1"/>
    </xf>
    <xf numFmtId="0" fontId="0" fillId="0" borderId="0" xfId="0" applyAlignment="1">
      <alignment horizontal="left" vertical="center"/>
    </xf>
    <xf numFmtId="49" fontId="0" fillId="0" borderId="0" xfId="0" applyNumberFormat="1" applyAlignment="1">
      <alignment horizontal="left" vertical="center" indent="1"/>
    </xf>
    <xf numFmtId="0" fontId="0" fillId="2" borderId="0" xfId="0" applyFill="1">
      <alignment vertical="center"/>
    </xf>
    <xf numFmtId="0" fontId="0" fillId="3" borderId="0" xfId="0" applyFill="1">
      <alignment vertical="center"/>
    </xf>
    <xf numFmtId="0" fontId="0" fillId="3" borderId="0" xfId="0" applyFill="1" applyAlignment="1">
      <alignment horizontal="left" vertical="center"/>
    </xf>
    <xf numFmtId="0" fontId="0" fillId="4" borderId="0" xfId="0" applyFill="1">
      <alignment vertical="center"/>
    </xf>
    <xf numFmtId="0" fontId="0" fillId="4" borderId="0" xfId="0" applyFill="1" applyAlignment="1">
      <alignment horizontal="left" vertical="center"/>
    </xf>
    <xf numFmtId="0" fontId="0" fillId="6" borderId="0" xfId="0" applyFill="1">
      <alignment vertical="center"/>
    </xf>
    <xf numFmtId="38" fontId="0" fillId="5" borderId="0" xfId="1" applyFont="1" applyFill="1">
      <alignment vertical="center"/>
    </xf>
    <xf numFmtId="38" fontId="0" fillId="0" borderId="0" xfId="1" applyFont="1">
      <alignment vertical="center"/>
    </xf>
    <xf numFmtId="38" fontId="3" fillId="0" borderId="0" xfId="1" applyFont="1" applyAlignment="1">
      <alignment horizontal="center" vertical="center"/>
    </xf>
    <xf numFmtId="38" fontId="3" fillId="2" borderId="0" xfId="1" applyFont="1" applyFill="1">
      <alignment vertical="center"/>
    </xf>
    <xf numFmtId="38" fontId="3" fillId="5" borderId="0" xfId="1" applyFont="1" applyFill="1">
      <alignment vertical="center"/>
    </xf>
    <xf numFmtId="38" fontId="3" fillId="0" borderId="0" xfId="1" applyFont="1">
      <alignment vertical="center"/>
    </xf>
    <xf numFmtId="38" fontId="3" fillId="3" borderId="0" xfId="1" applyFont="1" applyFill="1">
      <alignment vertical="center"/>
    </xf>
    <xf numFmtId="38" fontId="3" fillId="4" borderId="0" xfId="1" applyFont="1" applyFill="1">
      <alignment vertical="center"/>
    </xf>
    <xf numFmtId="38" fontId="3" fillId="0" borderId="0" xfId="1" applyFont="1" applyFill="1" applyBorder="1">
      <alignment vertical="center"/>
    </xf>
    <xf numFmtId="38" fontId="4" fillId="0" borderId="0" xfId="1" applyFont="1" applyFill="1" applyBorder="1" applyAlignment="1">
      <alignment vertical="center" wrapText="1"/>
    </xf>
    <xf numFmtId="38" fontId="5" fillId="0" borderId="0" xfId="1" applyFont="1" applyFill="1" applyBorder="1" applyAlignment="1">
      <alignment vertical="center" wrapText="1"/>
    </xf>
    <xf numFmtId="0" fontId="6" fillId="0" borderId="0" xfId="0" applyFont="1">
      <alignment vertical="center"/>
    </xf>
    <xf numFmtId="38" fontId="3" fillId="5" borderId="0" xfId="1" applyFont="1" applyFill="1" applyAlignment="1">
      <alignment horizontal="center" vertical="center"/>
    </xf>
    <xf numFmtId="38" fontId="7" fillId="5" borderId="0" xfId="1" applyFont="1" applyFill="1" applyAlignment="1">
      <alignment horizontal="center" vertical="center"/>
    </xf>
    <xf numFmtId="0" fontId="6" fillId="5" borderId="0" xfId="0" applyFont="1" applyFill="1">
      <alignment vertical="center"/>
    </xf>
    <xf numFmtId="38" fontId="0" fillId="0" borderId="0" xfId="0" applyNumberFormat="1">
      <alignment vertical="center"/>
    </xf>
    <xf numFmtId="176" fontId="0" fillId="0" borderId="0" xfId="0" applyNumberFormat="1">
      <alignment vertical="center"/>
    </xf>
    <xf numFmtId="38" fontId="0" fillId="0" borderId="1" xfId="1" applyFont="1" applyFill="1" applyBorder="1">
      <alignment vertical="center"/>
    </xf>
    <xf numFmtId="38" fontId="0" fillId="7" borderId="2" xfId="0" applyNumberFormat="1" applyFill="1" applyBorder="1">
      <alignment vertical="center"/>
    </xf>
    <xf numFmtId="0" fontId="0" fillId="7" borderId="3" xfId="0" applyFill="1" applyBorder="1">
      <alignment vertical="center"/>
    </xf>
    <xf numFmtId="0" fontId="0" fillId="7" borderId="4" xfId="0" applyFill="1" applyBorder="1">
      <alignment vertical="center"/>
    </xf>
    <xf numFmtId="0" fontId="0" fillId="7" borderId="5" xfId="0" applyFill="1" applyBorder="1">
      <alignment vertical="center"/>
    </xf>
    <xf numFmtId="38" fontId="0" fillId="0" borderId="6" xfId="1" applyFont="1" applyFill="1" applyBorder="1">
      <alignment vertical="center"/>
    </xf>
    <xf numFmtId="0" fontId="0" fillId="8" borderId="0" xfId="0" applyFill="1">
      <alignment vertical="center"/>
    </xf>
    <xf numFmtId="177" fontId="0" fillId="0" borderId="0" xfId="1" applyNumberFormat="1" applyFont="1">
      <alignment vertical="center"/>
    </xf>
    <xf numFmtId="0" fontId="8" fillId="0" borderId="0" xfId="0" applyFont="1">
      <alignment vertical="center"/>
    </xf>
    <xf numFmtId="0" fontId="9" fillId="0" borderId="0" xfId="0" applyFont="1">
      <alignment vertical="center"/>
    </xf>
    <xf numFmtId="38" fontId="9" fillId="0" borderId="0" xfId="1" applyFont="1">
      <alignment vertical="center"/>
    </xf>
    <xf numFmtId="0" fontId="0" fillId="0" borderId="0" xfId="0" applyFont="1">
      <alignment vertical="center"/>
    </xf>
  </cellXfs>
  <cellStyles count="2">
    <cellStyle name="桁区切り" xfId="1" builtinId="6"/>
    <cellStyle name="標準" xfId="0" builtinId="0"/>
  </cellStyles>
  <dxfs count="6">
    <dxf>
      <font>
        <color theme="0"/>
      </font>
      <fill>
        <patternFill>
          <bgColor theme="4"/>
        </patternFill>
      </fill>
    </dxf>
    <dxf>
      <font>
        <color theme="0"/>
      </font>
      <fill>
        <patternFill>
          <bgColor theme="5"/>
        </patternFill>
      </fill>
    </dxf>
    <dxf>
      <font>
        <color theme="0"/>
      </font>
      <fill>
        <patternFill>
          <bgColor rgb="FF993366"/>
        </patternFill>
      </fill>
    </dxf>
    <dxf>
      <font>
        <color theme="0"/>
      </font>
      <fill>
        <patternFill>
          <bgColor theme="4"/>
        </patternFill>
      </fill>
    </dxf>
    <dxf>
      <font>
        <color theme="0"/>
      </font>
      <fill>
        <patternFill>
          <bgColor theme="5"/>
        </patternFill>
      </fill>
    </dxf>
    <dxf>
      <font>
        <color theme="0"/>
      </font>
      <fill>
        <patternFill>
          <bgColor rgb="FF993366"/>
        </patternFill>
      </fill>
    </dxf>
  </dxfs>
  <tableStyles count="0" defaultTableStyle="TableStyleMedium2" defaultPivotStyle="PivotStyleLight16"/>
  <colors>
    <mruColors>
      <color rgb="FF9933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a:t>最小二乗法による近似</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scatterChart>
        <c:scatterStyle val="lineMarker"/>
        <c:varyColors val="0"/>
        <c:ser>
          <c:idx val="0"/>
          <c:order val="0"/>
          <c:tx>
            <c:strRef>
              <c:f>損益分岐点売上高!$C$3</c:f>
              <c:strCache>
                <c:ptCount val="1"/>
                <c:pt idx="0">
                  <c:v>費用合計</c:v>
                </c:pt>
              </c:strCache>
            </c:strRef>
          </c:tx>
          <c:spPr>
            <a:ln w="19050" cap="rnd">
              <a:noFill/>
              <a:round/>
            </a:ln>
            <a:effectLst/>
          </c:spPr>
          <c:marker>
            <c:symbol val="circle"/>
            <c:size val="5"/>
            <c:spPr>
              <a:solidFill>
                <a:schemeClr val="accent1"/>
              </a:solidFill>
              <a:ln w="9525">
                <a:solidFill>
                  <a:schemeClr val="accent1"/>
                </a:solidFill>
              </a:ln>
              <a:effectLst/>
            </c:spPr>
          </c:marker>
          <c:trendline>
            <c:spPr>
              <a:ln w="19050" cap="rnd">
                <a:solidFill>
                  <a:schemeClr val="accent1"/>
                </a:solidFill>
                <a:prstDash val="sysDot"/>
              </a:ln>
              <a:effectLst/>
            </c:spPr>
            <c:trendlineType val="linear"/>
            <c:dispRSqr val="1"/>
            <c:dispEq val="1"/>
            <c:trendlineLbl>
              <c:layout>
                <c:manualLayout>
                  <c:x val="4.87909098322893E-2"/>
                  <c:y val="0.35310113046135039"/>
                </c:manualLayout>
              </c:layout>
              <c:numFmt formatCode="#,##0.000_);[Red]\(#,##0.000\)" sourceLinked="0"/>
              <c:spPr>
                <a:noFill/>
                <a:ln>
                  <a:noFill/>
                </a:ln>
                <a:effectLst/>
              </c:spPr>
              <c:txPr>
                <a:bodyPr rot="0" spcFirstLastPara="1" vertOverflow="ellipsis" vert="horz" wrap="square" anchor="ctr" anchorCtr="1"/>
                <a:lstStyle/>
                <a:p>
                  <a:pPr>
                    <a:defRPr sz="2800" b="0" i="0" u="none" strike="noStrike" kern="1200" baseline="0">
                      <a:solidFill>
                        <a:schemeClr val="tx1">
                          <a:lumMod val="65000"/>
                          <a:lumOff val="35000"/>
                        </a:schemeClr>
                      </a:solidFill>
                      <a:latin typeface="+mn-lt"/>
                      <a:ea typeface="+mn-ea"/>
                      <a:cs typeface="+mn-cs"/>
                    </a:defRPr>
                  </a:pPr>
                  <a:endParaRPr lang="ja-JP"/>
                </a:p>
              </c:txPr>
            </c:trendlineLbl>
          </c:trendline>
          <c:xVal>
            <c:numRef>
              <c:f>損益分岐点売上高!$D$2:$I$2</c:f>
              <c:numCache>
                <c:formatCode>#,##0_);[Red]\(#,##0\)</c:formatCode>
                <c:ptCount val="6"/>
                <c:pt idx="0">
                  <c:v>23800000</c:v>
                </c:pt>
                <c:pt idx="1">
                  <c:v>21301000</c:v>
                </c:pt>
                <c:pt idx="2">
                  <c:v>19051000</c:v>
                </c:pt>
                <c:pt idx="3">
                  <c:v>28060000</c:v>
                </c:pt>
                <c:pt idx="4">
                  <c:v>26070000</c:v>
                </c:pt>
                <c:pt idx="5">
                  <c:v>25432000</c:v>
                </c:pt>
              </c:numCache>
            </c:numRef>
          </c:xVal>
          <c:yVal>
            <c:numRef>
              <c:f>損益分岐点売上高!$D$3:$I$3</c:f>
              <c:numCache>
                <c:formatCode>#,##0_);[Red]\(#,##0\)</c:formatCode>
                <c:ptCount val="6"/>
                <c:pt idx="0">
                  <c:v>20490300</c:v>
                </c:pt>
                <c:pt idx="1">
                  <c:v>19901356</c:v>
                </c:pt>
                <c:pt idx="2">
                  <c:v>19217586</c:v>
                </c:pt>
                <c:pt idx="3">
                  <c:v>23319410</c:v>
                </c:pt>
                <c:pt idx="4">
                  <c:v>22229720</c:v>
                </c:pt>
                <c:pt idx="5">
                  <c:v>21819092</c:v>
                </c:pt>
              </c:numCache>
            </c:numRef>
          </c:yVal>
          <c:smooth val="0"/>
          <c:extLst>
            <c:ext xmlns:c16="http://schemas.microsoft.com/office/drawing/2014/chart" uri="{C3380CC4-5D6E-409C-BE32-E72D297353CC}">
              <c16:uniqueId val="{00000000-C8E8-49E4-B475-56BB5894A0F1}"/>
            </c:ext>
          </c:extLst>
        </c:ser>
        <c:dLbls>
          <c:showLegendKey val="0"/>
          <c:showVal val="0"/>
          <c:showCatName val="0"/>
          <c:showSerName val="0"/>
          <c:showPercent val="0"/>
          <c:showBubbleSize val="0"/>
        </c:dLbls>
        <c:axId val="1239960432"/>
        <c:axId val="1239959448"/>
      </c:scatterChart>
      <c:valAx>
        <c:axId val="1239960432"/>
        <c:scaling>
          <c:orientation val="minMax"/>
        </c:scaling>
        <c:delete val="0"/>
        <c:axPos val="b"/>
        <c:majorGridlines>
          <c:spPr>
            <a:ln w="9525" cap="flat" cmpd="sng" algn="ctr">
              <a:solidFill>
                <a:schemeClr val="tx1">
                  <a:lumMod val="15000"/>
                  <a:lumOff val="85000"/>
                </a:schemeClr>
              </a:solidFill>
              <a:round/>
            </a:ln>
            <a:effectLst/>
          </c:spPr>
        </c:majorGridlines>
        <c:numFmt formatCode="#,##0_);[Red]\(#,##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239959448"/>
        <c:crosses val="autoZero"/>
        <c:crossBetween val="midCat"/>
      </c:valAx>
      <c:valAx>
        <c:axId val="1239959448"/>
        <c:scaling>
          <c:orientation val="minMax"/>
        </c:scaling>
        <c:delete val="0"/>
        <c:axPos val="l"/>
        <c:majorGridlines>
          <c:spPr>
            <a:ln w="9525" cap="flat" cmpd="sng" algn="ctr">
              <a:solidFill>
                <a:schemeClr val="tx1">
                  <a:lumMod val="15000"/>
                  <a:lumOff val="85000"/>
                </a:schemeClr>
              </a:solidFill>
              <a:round/>
            </a:ln>
            <a:effectLst/>
          </c:spPr>
        </c:majorGridlines>
        <c:numFmt formatCode="#,##0_);[Red]\(#,##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239960432"/>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10</xdr:col>
      <xdr:colOff>107632</xdr:colOff>
      <xdr:row>5</xdr:row>
      <xdr:rowOff>177165</xdr:rowOff>
    </xdr:from>
    <xdr:to>
      <xdr:col>16</xdr:col>
      <xdr:colOff>379095</xdr:colOff>
      <xdr:row>26</xdr:row>
      <xdr:rowOff>133350</xdr:rowOff>
    </xdr:to>
    <xdr:graphicFrame macro="">
      <xdr:nvGraphicFramePr>
        <xdr:cNvPr id="2" name="グラフ 1">
          <a:extLst>
            <a:ext uri="{FF2B5EF4-FFF2-40B4-BE49-F238E27FC236}">
              <a16:creationId xmlns:a16="http://schemas.microsoft.com/office/drawing/2014/main" id="{8C939353-A60C-4268-81EE-7D24C546F5F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5</xdr:col>
      <xdr:colOff>173355</xdr:colOff>
      <xdr:row>9</xdr:row>
      <xdr:rowOff>199988</xdr:rowOff>
    </xdr:from>
    <xdr:to>
      <xdr:col>9</xdr:col>
      <xdr:colOff>615315</xdr:colOff>
      <xdr:row>27</xdr:row>
      <xdr:rowOff>16502</xdr:rowOff>
    </xdr:to>
    <xdr:pic>
      <xdr:nvPicPr>
        <xdr:cNvPr id="12" name="図 11">
          <a:extLst>
            <a:ext uri="{FF2B5EF4-FFF2-40B4-BE49-F238E27FC236}">
              <a16:creationId xmlns:a16="http://schemas.microsoft.com/office/drawing/2014/main" id="{23CBF81E-C162-4197-AD13-A16A9F972676}"/>
            </a:ext>
          </a:extLst>
        </xdr:cNvPr>
        <xdr:cNvPicPr>
          <a:picLocks noChangeAspect="1"/>
        </xdr:cNvPicPr>
      </xdr:nvPicPr>
      <xdr:blipFill>
        <a:blip xmlns:r="http://schemas.openxmlformats.org/officeDocument/2006/relationships" r:embed="rId2"/>
        <a:stretch>
          <a:fillRect/>
        </a:stretch>
      </xdr:blipFill>
      <xdr:spPr>
        <a:xfrm>
          <a:off x="5755005" y="2362163"/>
          <a:ext cx="4137660" cy="415038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685799</xdr:colOff>
      <xdr:row>1</xdr:row>
      <xdr:rowOff>91440</xdr:rowOff>
    </xdr:from>
    <xdr:to>
      <xdr:col>13</xdr:col>
      <xdr:colOff>354329</xdr:colOff>
      <xdr:row>7</xdr:row>
      <xdr:rowOff>24765</xdr:rowOff>
    </xdr:to>
    <xdr:sp macro="" textlink="">
      <xdr:nvSpPr>
        <xdr:cNvPr id="6" name="shpSquare02" descr="付箋検索用文字列">
          <a:extLst>
            <a:ext uri="{FF2B5EF4-FFF2-40B4-BE49-F238E27FC236}">
              <a16:creationId xmlns:a16="http://schemas.microsoft.com/office/drawing/2014/main" id="{F2D524CD-00D5-43A1-974B-0732C76E22A5}"/>
            </a:ext>
          </a:extLst>
        </xdr:cNvPr>
        <xdr:cNvSpPr/>
      </xdr:nvSpPr>
      <xdr:spPr>
        <a:xfrm>
          <a:off x="9563099" y="320040"/>
          <a:ext cx="3288030" cy="1304925"/>
        </a:xfrm>
        <a:prstGeom prst="wedgeRoundRectCallout">
          <a:avLst>
            <a:gd name="adj1" fmla="val -67749"/>
            <a:gd name="adj2" fmla="val 17998"/>
            <a:gd name="adj3" fmla="val 16667"/>
          </a:avLst>
        </a:prstGeom>
        <a:gradFill>
          <a:gsLst>
            <a:gs pos="0">
              <a:srgbClr val="FFFF99"/>
            </a:gs>
            <a:gs pos="100000">
              <a:srgbClr val="FFFFCC"/>
            </a:gs>
          </a:gsLst>
          <a:lin ang="2700000" scaled="1"/>
        </a:gradFill>
        <a:ln w="9525"/>
        <a:effectLst>
          <a:outerShdw blurRad="50800" dist="38100" dir="2700000" algn="tl" rotWithShape="0">
            <a:prstClr val="black">
              <a:alpha val="40000"/>
            </a:prstClr>
          </a:outerShdw>
        </a:effectLst>
      </xdr:spPr>
      <xdr:style>
        <a:lnRef idx="2">
          <a:schemeClr val="dk1"/>
        </a:lnRef>
        <a:fillRef idx="1">
          <a:schemeClr val="lt1"/>
        </a:fillRef>
        <a:effectRef idx="0">
          <a:schemeClr val="dk1"/>
        </a:effectRef>
        <a:fontRef idx="minor">
          <a:schemeClr val="dk1"/>
        </a:fontRef>
      </xdr:style>
      <xdr:txBody>
        <a:bodyPr vertOverflow="clip" horzOverflow="clip" wrap="square" lIns="72000" tIns="72000" rIns="72000" bIns="72000" rtlCol="0" anchor="t">
          <a:noAutofit/>
        </a:bodyPr>
        <a:lstStyle/>
        <a:p>
          <a:pPr marL="0" indent="0" algn="l"/>
          <a:r>
            <a:rPr kumimoji="1" lang="ja-JP" altLang="en-US" sz="900">
              <a:solidFill>
                <a:sysClr val="windowText" lastClr="000000"/>
              </a:solidFill>
              <a:latin typeface="Meiryo UI" panose="020B0604030504040204" pitchFamily="50" charset="-128"/>
              <a:ea typeface="Meiryo UI" panose="020B0604030504040204" pitchFamily="50" charset="-128"/>
              <a:cs typeface="+mn-cs"/>
              <a:sym typeface="Meiryo UI" panose="020B0604030504040204" pitchFamily="50" charset="-128"/>
            </a:rPr>
            <a:t>売上・原価・販売費および一般管理費の欄に</a:t>
          </a:r>
        </a:p>
        <a:p>
          <a:pPr marL="0" indent="0" algn="l"/>
          <a:r>
            <a:rPr kumimoji="1" lang="ja-JP" altLang="en-US" sz="900">
              <a:solidFill>
                <a:sysClr val="windowText" lastClr="000000"/>
              </a:solidFill>
              <a:latin typeface="Meiryo UI" panose="020B0604030504040204" pitchFamily="50" charset="-128"/>
              <a:ea typeface="Meiryo UI" panose="020B0604030504040204" pitchFamily="50" charset="-128"/>
              <a:cs typeface="+mn-cs"/>
              <a:sym typeface="Meiryo UI" panose="020B0604030504040204" pitchFamily="50" charset="-128"/>
            </a:rPr>
            <a:t>月次決算の明細等を入力してください。</a:t>
          </a:r>
        </a:p>
        <a:p>
          <a:pPr marL="0" indent="0" algn="l"/>
          <a:endParaRPr kumimoji="1" lang="ja-JP" altLang="en-US" sz="900">
            <a:solidFill>
              <a:sysClr val="windowText" lastClr="000000"/>
            </a:solidFill>
            <a:latin typeface="Meiryo UI" panose="020B0604030504040204" pitchFamily="50" charset="-128"/>
            <a:ea typeface="Meiryo UI" panose="020B0604030504040204" pitchFamily="50" charset="-128"/>
            <a:cs typeface="+mn-cs"/>
            <a:sym typeface="Meiryo UI" panose="020B0604030504040204" pitchFamily="50" charset="-128"/>
          </a:endParaRPr>
        </a:p>
        <a:p>
          <a:pPr marL="0" indent="0" algn="l"/>
          <a:r>
            <a:rPr kumimoji="1" lang="ja-JP" altLang="en-US" sz="900">
              <a:solidFill>
                <a:sysClr val="windowText" lastClr="000000"/>
              </a:solidFill>
              <a:latin typeface="Meiryo UI" panose="020B0604030504040204" pitchFamily="50" charset="-128"/>
              <a:ea typeface="Meiryo UI" panose="020B0604030504040204" pitchFamily="50" charset="-128"/>
              <a:cs typeface="+mn-cs"/>
              <a:sym typeface="Meiryo UI" panose="020B0604030504040204" pitchFamily="50" charset="-128"/>
            </a:rPr>
            <a:t>勘定項目などは、それぞれの企業の状況に合わせ</a:t>
          </a:r>
        </a:p>
        <a:p>
          <a:pPr marL="0" indent="0" algn="l"/>
          <a:r>
            <a:rPr kumimoji="1" lang="ja-JP" altLang="en-US" sz="900">
              <a:solidFill>
                <a:sysClr val="windowText" lastClr="000000"/>
              </a:solidFill>
              <a:latin typeface="Meiryo UI" panose="020B0604030504040204" pitchFamily="50" charset="-128"/>
              <a:ea typeface="Meiryo UI" panose="020B0604030504040204" pitchFamily="50" charset="-128"/>
              <a:cs typeface="+mn-cs"/>
              <a:sym typeface="Meiryo UI" panose="020B0604030504040204" pitchFamily="50" charset="-128"/>
            </a:rPr>
            <a:t>書き換えても大丈夫です。</a:t>
          </a:r>
        </a:p>
      </xdr:txBody>
    </xdr:sp>
    <xdr:clientData/>
  </xdr:twoCellAnchor>
  <xdr:twoCellAnchor editAs="oneCell">
    <xdr:from>
      <xdr:col>1</xdr:col>
      <xdr:colOff>125730</xdr:colOff>
      <xdr:row>0</xdr:row>
      <xdr:rowOff>142876</xdr:rowOff>
    </xdr:from>
    <xdr:to>
      <xdr:col>3</xdr:col>
      <xdr:colOff>28575</xdr:colOff>
      <xdr:row>7</xdr:row>
      <xdr:rowOff>97156</xdr:rowOff>
    </xdr:to>
    <xdr:sp macro="" textlink="">
      <xdr:nvSpPr>
        <xdr:cNvPr id="7" name="shpSquare02" descr="付箋検索用文字列">
          <a:extLst>
            <a:ext uri="{FF2B5EF4-FFF2-40B4-BE49-F238E27FC236}">
              <a16:creationId xmlns:a16="http://schemas.microsoft.com/office/drawing/2014/main" id="{0227132F-5E3D-4178-83CD-5A99D1D03519}"/>
            </a:ext>
          </a:extLst>
        </xdr:cNvPr>
        <xdr:cNvSpPr/>
      </xdr:nvSpPr>
      <xdr:spPr>
        <a:xfrm>
          <a:off x="792480" y="142876"/>
          <a:ext cx="2684145" cy="1554480"/>
        </a:xfrm>
        <a:prstGeom prst="wedgeRoundRectCallout">
          <a:avLst>
            <a:gd name="adj1" fmla="val -60242"/>
            <a:gd name="adj2" fmla="val 54927"/>
            <a:gd name="adj3" fmla="val 16667"/>
          </a:avLst>
        </a:prstGeom>
        <a:gradFill>
          <a:gsLst>
            <a:gs pos="0">
              <a:srgbClr val="FFFF99"/>
            </a:gs>
            <a:gs pos="100000">
              <a:srgbClr val="FFFFCC"/>
            </a:gs>
          </a:gsLst>
          <a:lin ang="2700000" scaled="1"/>
        </a:gradFill>
        <a:ln w="9525"/>
        <a:effectLst>
          <a:outerShdw blurRad="50800" dist="38100" dir="2700000" algn="tl" rotWithShape="0">
            <a:prstClr val="black">
              <a:alpha val="40000"/>
            </a:prstClr>
          </a:outerShdw>
        </a:effectLst>
      </xdr:spPr>
      <xdr:style>
        <a:lnRef idx="2">
          <a:schemeClr val="dk1"/>
        </a:lnRef>
        <a:fillRef idx="1">
          <a:schemeClr val="lt1"/>
        </a:fillRef>
        <a:effectRef idx="0">
          <a:schemeClr val="dk1"/>
        </a:effectRef>
        <a:fontRef idx="minor">
          <a:schemeClr val="dk1"/>
        </a:fontRef>
      </xdr:style>
      <xdr:txBody>
        <a:bodyPr vertOverflow="clip" horzOverflow="clip" wrap="square" lIns="72000" tIns="72000" rIns="72000" bIns="72000" rtlCol="0" anchor="t">
          <a:noAutofit/>
        </a:bodyPr>
        <a:lstStyle/>
        <a:p>
          <a:pPr marL="0" indent="0" algn="l"/>
          <a:r>
            <a:rPr kumimoji="1" lang="ja-JP" altLang="en-US" sz="900">
              <a:solidFill>
                <a:sysClr val="windowText" lastClr="000000"/>
              </a:solidFill>
              <a:latin typeface="Meiryo UI" panose="020B0604030504040204" pitchFamily="50" charset="-128"/>
              <a:ea typeface="Meiryo UI" panose="020B0604030504040204" pitchFamily="50" charset="-128"/>
              <a:cs typeface="+mn-cs"/>
              <a:sym typeface="Meiryo UI" panose="020B0604030504040204" pitchFamily="50" charset="-128"/>
            </a:rPr>
            <a:t>勘定科目ごとに</a:t>
          </a:r>
        </a:p>
        <a:p>
          <a:pPr marL="0" indent="0" algn="l"/>
          <a:r>
            <a:rPr kumimoji="1" lang="ja-JP" altLang="en-US" sz="900">
              <a:solidFill>
                <a:sysClr val="windowText" lastClr="000000"/>
              </a:solidFill>
              <a:latin typeface="Meiryo UI" panose="020B0604030504040204" pitchFamily="50" charset="-128"/>
              <a:ea typeface="Meiryo UI" panose="020B0604030504040204" pitchFamily="50" charset="-128"/>
              <a:cs typeface="+mn-cs"/>
              <a:sym typeface="Meiryo UI" panose="020B0604030504040204" pitchFamily="50" charset="-128"/>
            </a:rPr>
            <a:t>固定費　または　変動費の区分を入力してください。</a:t>
          </a:r>
        </a:p>
        <a:p>
          <a:pPr marL="0" indent="0" algn="l"/>
          <a:endParaRPr kumimoji="1" lang="ja-JP" altLang="en-US" sz="900">
            <a:solidFill>
              <a:sysClr val="windowText" lastClr="000000"/>
            </a:solidFill>
            <a:latin typeface="Meiryo UI" panose="020B0604030504040204" pitchFamily="50" charset="-128"/>
            <a:ea typeface="Meiryo UI" panose="020B0604030504040204" pitchFamily="50" charset="-128"/>
            <a:cs typeface="+mn-cs"/>
            <a:sym typeface="Meiryo UI" panose="020B0604030504040204" pitchFamily="50" charset="-128"/>
          </a:endParaRPr>
        </a:p>
        <a:p>
          <a:pPr marL="0" indent="0" algn="l"/>
          <a:r>
            <a:rPr kumimoji="1" lang="ja-JP" altLang="en-US" sz="900">
              <a:solidFill>
                <a:sysClr val="windowText" lastClr="000000"/>
              </a:solidFill>
              <a:latin typeface="Meiryo UI" panose="020B0604030504040204" pitchFamily="50" charset="-128"/>
              <a:ea typeface="Meiryo UI" panose="020B0604030504040204" pitchFamily="50" charset="-128"/>
              <a:cs typeface="+mn-cs"/>
              <a:sym typeface="Meiryo UI" panose="020B0604030504040204" pitchFamily="50" charset="-128"/>
            </a:rPr>
            <a:t>固定費・変動費に明確に分けられない勘定科目については「固変混合」を選択し、</a:t>
          </a:r>
          <a:r>
            <a:rPr kumimoji="1" lang="en-US" altLang="ja-JP" sz="900">
              <a:solidFill>
                <a:sysClr val="windowText" lastClr="000000"/>
              </a:solidFill>
              <a:latin typeface="Meiryo UI" panose="020B0604030504040204" pitchFamily="50" charset="-128"/>
              <a:ea typeface="Meiryo UI" panose="020B0604030504040204" pitchFamily="50" charset="-128"/>
              <a:cs typeface="+mn-cs"/>
              <a:sym typeface="Meiryo UI" panose="020B0604030504040204" pitchFamily="50" charset="-128"/>
            </a:rPr>
            <a:t>B</a:t>
          </a:r>
          <a:r>
            <a:rPr kumimoji="1" lang="ja-JP" altLang="en-US" sz="900">
              <a:solidFill>
                <a:sysClr val="windowText" lastClr="000000"/>
              </a:solidFill>
              <a:latin typeface="Meiryo UI" panose="020B0604030504040204" pitchFamily="50" charset="-128"/>
              <a:ea typeface="Meiryo UI" panose="020B0604030504040204" pitchFamily="50" charset="-128"/>
              <a:cs typeface="+mn-cs"/>
              <a:sym typeface="Meiryo UI" panose="020B0604030504040204" pitchFamily="50" charset="-128"/>
            </a:rPr>
            <a:t>列に固定費の割合を</a:t>
          </a:r>
        </a:p>
        <a:p>
          <a:pPr marL="0" indent="0" algn="l"/>
          <a:r>
            <a:rPr kumimoji="1" lang="en-US" altLang="ja-JP" sz="900">
              <a:solidFill>
                <a:sysClr val="windowText" lastClr="000000"/>
              </a:solidFill>
              <a:latin typeface="Meiryo UI" panose="020B0604030504040204" pitchFamily="50" charset="-128"/>
              <a:ea typeface="Meiryo UI" panose="020B0604030504040204" pitchFamily="50" charset="-128"/>
              <a:cs typeface="+mn-cs"/>
              <a:sym typeface="Meiryo UI" panose="020B0604030504040204" pitchFamily="50" charset="-128"/>
            </a:rPr>
            <a:t>0</a:t>
          </a:r>
          <a:r>
            <a:rPr kumimoji="1" lang="ja-JP" altLang="en-US" sz="900">
              <a:solidFill>
                <a:sysClr val="windowText" lastClr="000000"/>
              </a:solidFill>
              <a:latin typeface="Meiryo UI" panose="020B0604030504040204" pitchFamily="50" charset="-128"/>
              <a:ea typeface="Meiryo UI" panose="020B0604030504040204" pitchFamily="50" charset="-128"/>
              <a:cs typeface="+mn-cs"/>
              <a:sym typeface="Meiryo UI" panose="020B0604030504040204" pitchFamily="50" charset="-128"/>
            </a:rPr>
            <a:t>～１の数字で入力してください。</a:t>
          </a:r>
        </a:p>
        <a:p>
          <a:pPr marL="0" indent="0" algn="l"/>
          <a:r>
            <a:rPr kumimoji="1" lang="en-US" altLang="ja-JP" sz="900">
              <a:solidFill>
                <a:sysClr val="windowText" lastClr="000000"/>
              </a:solidFill>
              <a:latin typeface="Meiryo UI" panose="020B0604030504040204" pitchFamily="50" charset="-128"/>
              <a:ea typeface="Meiryo UI" panose="020B0604030504040204" pitchFamily="50" charset="-128"/>
              <a:cs typeface="+mn-cs"/>
              <a:sym typeface="Meiryo UI" panose="020B0604030504040204" pitchFamily="50" charset="-128"/>
            </a:rPr>
            <a:t>(</a:t>
          </a:r>
          <a:r>
            <a:rPr kumimoji="1" lang="ja-JP" altLang="en-US" sz="900">
              <a:solidFill>
                <a:sysClr val="windowText" lastClr="000000"/>
              </a:solidFill>
              <a:latin typeface="Meiryo UI" panose="020B0604030504040204" pitchFamily="50" charset="-128"/>
              <a:ea typeface="Meiryo UI" panose="020B0604030504040204" pitchFamily="50" charset="-128"/>
              <a:cs typeface="+mn-cs"/>
              <a:sym typeface="Meiryo UI" panose="020B0604030504040204" pitchFamily="50" charset="-128"/>
            </a:rPr>
            <a:t>直観的なもので大丈夫です。</a:t>
          </a:r>
          <a:r>
            <a:rPr kumimoji="1" lang="en-US" altLang="ja-JP" sz="900">
              <a:solidFill>
                <a:sysClr val="windowText" lastClr="000000"/>
              </a:solidFill>
              <a:latin typeface="Meiryo UI" panose="020B0604030504040204" pitchFamily="50" charset="-128"/>
              <a:ea typeface="Meiryo UI" panose="020B0604030504040204" pitchFamily="50" charset="-128"/>
              <a:cs typeface="+mn-cs"/>
              <a:sym typeface="Meiryo UI" panose="020B0604030504040204" pitchFamily="50" charset="-128"/>
            </a:rPr>
            <a:t>)</a:t>
          </a:r>
          <a:endParaRPr kumimoji="1" lang="ja-JP" altLang="en-US" sz="900">
            <a:solidFill>
              <a:sysClr val="windowText" lastClr="000000"/>
            </a:solidFill>
            <a:latin typeface="Meiryo UI" panose="020B0604030504040204" pitchFamily="50" charset="-128"/>
            <a:ea typeface="Meiryo UI" panose="020B0604030504040204" pitchFamily="50" charset="-128"/>
            <a:cs typeface="+mn-cs"/>
            <a:sym typeface="Meiryo UI" panose="020B0604030504040204" pitchFamily="50" charset="-128"/>
          </a:endParaRPr>
        </a:p>
        <a:p>
          <a:pPr marL="0" indent="0" algn="l"/>
          <a:endParaRPr kumimoji="1" lang="ja-JP" altLang="en-US" sz="900">
            <a:solidFill>
              <a:sysClr val="windowText" lastClr="000000"/>
            </a:solidFill>
            <a:latin typeface="Meiryo UI" panose="020B0604030504040204" pitchFamily="50" charset="-128"/>
            <a:ea typeface="Meiryo UI" panose="020B0604030504040204" pitchFamily="50" charset="-128"/>
            <a:cs typeface="+mn-cs"/>
            <a:sym typeface="Meiryo UI" panose="020B0604030504040204" pitchFamily="50" charset="-128"/>
          </a:endParaRPr>
        </a:p>
      </xdr:txBody>
    </xdr:sp>
    <xdr:clientData/>
  </xdr:twoCellAnchor>
  <xdr:twoCellAnchor editAs="oneCell">
    <xdr:from>
      <xdr:col>15</xdr:col>
      <xdr:colOff>478155</xdr:colOff>
      <xdr:row>4</xdr:row>
      <xdr:rowOff>97155</xdr:rowOff>
    </xdr:from>
    <xdr:to>
      <xdr:col>18</xdr:col>
      <xdr:colOff>773430</xdr:colOff>
      <xdr:row>8</xdr:row>
      <xdr:rowOff>58420</xdr:rowOff>
    </xdr:to>
    <xdr:sp macro="" textlink="">
      <xdr:nvSpPr>
        <xdr:cNvPr id="8" name="shpSquare02" descr="付箋検索用文字列">
          <a:extLst>
            <a:ext uri="{FF2B5EF4-FFF2-40B4-BE49-F238E27FC236}">
              <a16:creationId xmlns:a16="http://schemas.microsoft.com/office/drawing/2014/main" id="{8F02C592-3AB1-42D4-9DB4-2979C44367F9}"/>
            </a:ext>
          </a:extLst>
        </xdr:cNvPr>
        <xdr:cNvSpPr/>
      </xdr:nvSpPr>
      <xdr:spPr>
        <a:xfrm>
          <a:off x="14784705" y="1011555"/>
          <a:ext cx="2714625" cy="875665"/>
        </a:xfrm>
        <a:prstGeom prst="wedgeRoundRectCallout">
          <a:avLst>
            <a:gd name="adj1" fmla="val -18491"/>
            <a:gd name="adj2" fmla="val 105047"/>
            <a:gd name="adj3" fmla="val 16667"/>
          </a:avLst>
        </a:prstGeom>
        <a:gradFill>
          <a:gsLst>
            <a:gs pos="0">
              <a:srgbClr val="FFFF99"/>
            </a:gs>
            <a:gs pos="100000">
              <a:srgbClr val="FFFFCC"/>
            </a:gs>
          </a:gsLst>
          <a:lin ang="2700000" scaled="1"/>
        </a:gradFill>
        <a:ln w="9525"/>
        <a:effectLst>
          <a:outerShdw blurRad="50800" dist="38100" dir="2700000" algn="tl" rotWithShape="0">
            <a:prstClr val="black">
              <a:alpha val="40000"/>
            </a:prstClr>
          </a:outerShdw>
        </a:effectLst>
      </xdr:spPr>
      <xdr:style>
        <a:lnRef idx="2">
          <a:schemeClr val="dk1"/>
        </a:lnRef>
        <a:fillRef idx="1">
          <a:schemeClr val="lt1"/>
        </a:fillRef>
        <a:effectRef idx="0">
          <a:schemeClr val="dk1"/>
        </a:effectRef>
        <a:fontRef idx="minor">
          <a:schemeClr val="dk1"/>
        </a:fontRef>
      </xdr:style>
      <xdr:txBody>
        <a:bodyPr vertOverflow="clip" horzOverflow="clip" wrap="square" lIns="72000" tIns="72000" rIns="72000" bIns="72000" rtlCol="0" anchor="t">
          <a:noAutofit/>
        </a:bodyPr>
        <a:lstStyle/>
        <a:p>
          <a:pPr marL="0" indent="0" algn="l"/>
          <a:r>
            <a:rPr kumimoji="1" lang="ja-JP" altLang="en-US" sz="900">
              <a:solidFill>
                <a:sysClr val="windowText" lastClr="000000"/>
              </a:solidFill>
              <a:latin typeface="Meiryo UI" panose="020B0604030504040204" pitchFamily="50" charset="-128"/>
              <a:ea typeface="Meiryo UI" panose="020B0604030504040204" pitchFamily="50" charset="-128"/>
              <a:cs typeface="+mn-cs"/>
              <a:sym typeface="Meiryo UI" panose="020B0604030504040204" pitchFamily="50" charset="-128"/>
            </a:rPr>
            <a:t>セルに色がついているところは数式が入っているところなので書き換えないようにしてください。</a:t>
          </a:r>
        </a:p>
        <a:p>
          <a:pPr marL="0" indent="0" algn="l"/>
          <a:r>
            <a:rPr kumimoji="1" lang="en-US" altLang="ja-JP" sz="900">
              <a:solidFill>
                <a:sysClr val="windowText" lastClr="000000"/>
              </a:solidFill>
              <a:latin typeface="Meiryo UI" panose="020B0604030504040204" pitchFamily="50" charset="-128"/>
              <a:ea typeface="Meiryo UI" panose="020B0604030504040204" pitchFamily="50" charset="-128"/>
              <a:cs typeface="+mn-cs"/>
              <a:sym typeface="Meiryo UI" panose="020B0604030504040204" pitchFamily="50" charset="-128"/>
            </a:rPr>
            <a:t>(</a:t>
          </a:r>
          <a:r>
            <a:rPr kumimoji="1" lang="ja-JP" altLang="en-US" sz="900">
              <a:solidFill>
                <a:sysClr val="windowText" lastClr="000000"/>
              </a:solidFill>
              <a:latin typeface="Meiryo UI" panose="020B0604030504040204" pitchFamily="50" charset="-128"/>
              <a:ea typeface="Meiryo UI" panose="020B0604030504040204" pitchFamily="50" charset="-128"/>
              <a:cs typeface="+mn-cs"/>
              <a:sym typeface="Meiryo UI" panose="020B0604030504040204" pitchFamily="50" charset="-128"/>
            </a:rPr>
            <a:t>行を追加した場合などは数式もコピーしてください。</a:t>
          </a:r>
          <a:r>
            <a:rPr kumimoji="1" lang="en-US" altLang="ja-JP" sz="900">
              <a:solidFill>
                <a:sysClr val="windowText" lastClr="000000"/>
              </a:solidFill>
              <a:latin typeface="Meiryo UI" panose="020B0604030504040204" pitchFamily="50" charset="-128"/>
              <a:ea typeface="Meiryo UI" panose="020B0604030504040204" pitchFamily="50" charset="-128"/>
              <a:cs typeface="+mn-cs"/>
              <a:sym typeface="Meiryo UI" panose="020B0604030504040204" pitchFamily="50" charset="-128"/>
            </a:rPr>
            <a:t>)</a:t>
          </a:r>
          <a:endParaRPr kumimoji="1" lang="ja-JP" altLang="en-US" sz="900">
            <a:solidFill>
              <a:sysClr val="windowText" lastClr="000000"/>
            </a:solidFill>
            <a:latin typeface="Meiryo UI" panose="020B0604030504040204" pitchFamily="50" charset="-128"/>
            <a:ea typeface="Meiryo UI" panose="020B0604030504040204" pitchFamily="50" charset="-128"/>
            <a:cs typeface="+mn-cs"/>
            <a:sym typeface="Meiryo UI" panose="020B0604030504040204"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A1DFD5-9994-42EA-B959-E5D3A731606A}">
  <dimension ref="A1:S57"/>
  <sheetViews>
    <sheetView tabSelected="1" workbookViewId="0"/>
  </sheetViews>
  <sheetFormatPr defaultRowHeight="18" x14ac:dyDescent="0.45"/>
  <cols>
    <col min="3" max="3" width="27.796875" customWidth="1"/>
    <col min="4" max="16" width="11.8984375" style="15" customWidth="1"/>
    <col min="17" max="17" width="9.5" style="11" bestFit="1" customWidth="1"/>
    <col min="18" max="18" width="10.3984375" style="11" bestFit="1" customWidth="1"/>
    <col min="19" max="19" width="11.19921875" style="21" customWidth="1"/>
  </cols>
  <sheetData>
    <row r="1" spans="1:19" x14ac:dyDescent="0.45">
      <c r="A1" s="33" t="s">
        <v>59</v>
      </c>
      <c r="B1" s="33" t="s">
        <v>60</v>
      </c>
      <c r="C1" s="33" t="s">
        <v>0</v>
      </c>
      <c r="D1" s="12" t="s">
        <v>47</v>
      </c>
      <c r="E1" s="12" t="s">
        <v>48</v>
      </c>
      <c r="F1" s="12" t="s">
        <v>49</v>
      </c>
      <c r="G1" s="12" t="s">
        <v>50</v>
      </c>
      <c r="H1" s="12" t="s">
        <v>51</v>
      </c>
      <c r="I1" s="12" t="s">
        <v>52</v>
      </c>
      <c r="J1" s="12" t="s">
        <v>53</v>
      </c>
      <c r="K1" s="12" t="s">
        <v>54</v>
      </c>
      <c r="L1" s="12" t="s">
        <v>55</v>
      </c>
      <c r="M1" s="12" t="s">
        <v>56</v>
      </c>
      <c r="N1" s="12" t="s">
        <v>57</v>
      </c>
      <c r="O1" s="12" t="s">
        <v>58</v>
      </c>
      <c r="P1" s="22" t="s">
        <v>65</v>
      </c>
      <c r="Q1" s="22" t="s">
        <v>66</v>
      </c>
      <c r="R1" s="22" t="s">
        <v>67</v>
      </c>
      <c r="S1" s="23" t="s">
        <v>69</v>
      </c>
    </row>
    <row r="2" spans="1:19" x14ac:dyDescent="0.45">
      <c r="A2" s="9"/>
      <c r="B2" s="9"/>
      <c r="C2" s="4" t="s">
        <v>1</v>
      </c>
      <c r="D2" s="13">
        <f>IF(SUM(D3:D6)=0,"",SUM(D3:D6))</f>
        <v>23800000</v>
      </c>
      <c r="E2" s="13">
        <f t="shared" ref="E2:O2" si="0">IF(SUM(E3:E6)=0,"",SUM(E3:E6))</f>
        <v>21301000</v>
      </c>
      <c r="F2" s="13">
        <f t="shared" si="0"/>
        <v>19051000</v>
      </c>
      <c r="G2" s="13">
        <f t="shared" si="0"/>
        <v>28060000</v>
      </c>
      <c r="H2" s="13">
        <f t="shared" si="0"/>
        <v>26070000</v>
      </c>
      <c r="I2" s="13">
        <f t="shared" si="0"/>
        <v>25432000</v>
      </c>
      <c r="J2" s="13" t="str">
        <f t="shared" si="0"/>
        <v/>
      </c>
      <c r="K2" s="13" t="str">
        <f t="shared" si="0"/>
        <v/>
      </c>
      <c r="L2" s="13" t="str">
        <f t="shared" si="0"/>
        <v/>
      </c>
      <c r="M2" s="13" t="str">
        <f t="shared" si="0"/>
        <v/>
      </c>
      <c r="N2" s="13" t="str">
        <f t="shared" si="0"/>
        <v/>
      </c>
      <c r="O2" s="13" t="str">
        <f t="shared" si="0"/>
        <v/>
      </c>
      <c r="P2" s="14">
        <f>IF(ISERROR(AVERAGE(D2:O2)),"",AVERAGE(D2:O2))</f>
        <v>23952333.333333332</v>
      </c>
      <c r="Q2" s="10"/>
      <c r="R2" s="10"/>
      <c r="S2" s="24"/>
    </row>
    <row r="3" spans="1:19" x14ac:dyDescent="0.45">
      <c r="A3" s="9"/>
      <c r="B3" s="9"/>
      <c r="C3" s="1" t="s">
        <v>40</v>
      </c>
      <c r="D3" s="15">
        <v>23800000</v>
      </c>
      <c r="E3" s="15">
        <v>21301000</v>
      </c>
      <c r="F3" s="15">
        <v>19051000</v>
      </c>
      <c r="G3" s="15">
        <v>28060000</v>
      </c>
      <c r="H3" s="15">
        <v>26070000</v>
      </c>
      <c r="I3" s="15">
        <v>25432000</v>
      </c>
      <c r="P3" s="14">
        <f t="shared" ref="P3:P51" si="1">IF(ISERROR(AVERAGE(D3:O3)),"",AVERAGE(D3:O3))</f>
        <v>23952333.333333332</v>
      </c>
      <c r="Q3" s="10"/>
      <c r="R3" s="10"/>
      <c r="S3" s="24"/>
    </row>
    <row r="4" spans="1:19" x14ac:dyDescent="0.45">
      <c r="A4" s="9"/>
      <c r="B4" s="9"/>
      <c r="C4" s="1" t="s">
        <v>41</v>
      </c>
      <c r="P4" s="14" t="str">
        <f t="shared" si="1"/>
        <v/>
      </c>
      <c r="Q4" s="10"/>
      <c r="R4" s="10"/>
      <c r="S4" s="24"/>
    </row>
    <row r="5" spans="1:19" x14ac:dyDescent="0.45">
      <c r="A5" s="9"/>
      <c r="B5" s="9"/>
      <c r="C5" s="1" t="s">
        <v>42</v>
      </c>
      <c r="P5" s="14" t="str">
        <f t="shared" si="1"/>
        <v/>
      </c>
      <c r="Q5" s="10"/>
      <c r="R5" s="10"/>
      <c r="S5" s="24"/>
    </row>
    <row r="6" spans="1:19" x14ac:dyDescent="0.45">
      <c r="A6" s="9"/>
      <c r="B6" s="9"/>
      <c r="P6" s="14" t="str">
        <f t="shared" si="1"/>
        <v/>
      </c>
      <c r="Q6" s="10"/>
      <c r="R6" s="10"/>
      <c r="S6" s="24"/>
    </row>
    <row r="7" spans="1:19" x14ac:dyDescent="0.45">
      <c r="A7" s="9"/>
      <c r="B7" s="9"/>
      <c r="C7" s="5" t="s">
        <v>2</v>
      </c>
      <c r="D7" s="16">
        <f>IF(SUM(D8:D12)=0,"",SUM(D8:D12))</f>
        <v>13439000</v>
      </c>
      <c r="E7" s="16">
        <f t="shared" ref="E7:O7" si="2">IF(SUM(E8:E12)=0,"",SUM(E8:E12))</f>
        <v>13014220</v>
      </c>
      <c r="F7" s="16">
        <f t="shared" si="2"/>
        <v>12516550</v>
      </c>
      <c r="G7" s="16">
        <f t="shared" si="2"/>
        <v>15948200</v>
      </c>
      <c r="H7" s="16">
        <f t="shared" si="2"/>
        <v>15010400</v>
      </c>
      <c r="I7" s="16">
        <f t="shared" si="2"/>
        <v>14698040</v>
      </c>
      <c r="J7" s="16" t="str">
        <f t="shared" si="2"/>
        <v/>
      </c>
      <c r="K7" s="16" t="str">
        <f t="shared" si="2"/>
        <v/>
      </c>
      <c r="L7" s="16" t="str">
        <f t="shared" si="2"/>
        <v/>
      </c>
      <c r="M7" s="16" t="str">
        <f t="shared" si="2"/>
        <v/>
      </c>
      <c r="N7" s="16" t="str">
        <f t="shared" si="2"/>
        <v/>
      </c>
      <c r="O7" s="16" t="str">
        <f t="shared" si="2"/>
        <v/>
      </c>
      <c r="P7" s="14">
        <f t="shared" si="1"/>
        <v>14104401.666666666</v>
      </c>
      <c r="Q7" s="10"/>
      <c r="R7" s="10"/>
      <c r="S7" s="24"/>
    </row>
    <row r="8" spans="1:19" x14ac:dyDescent="0.45">
      <c r="A8" t="s">
        <v>63</v>
      </c>
      <c r="C8" s="3" t="s">
        <v>43</v>
      </c>
      <c r="D8" s="15">
        <v>5236000</v>
      </c>
      <c r="E8" s="15">
        <v>4726220</v>
      </c>
      <c r="F8" s="15">
        <v>4191220</v>
      </c>
      <c r="G8" s="15">
        <v>6213200</v>
      </c>
      <c r="H8" s="15">
        <v>5750400</v>
      </c>
      <c r="I8" s="15">
        <v>5635040</v>
      </c>
      <c r="P8" s="14">
        <f t="shared" si="1"/>
        <v>5292013.333333333</v>
      </c>
      <c r="Q8" s="10" t="str">
        <f>IF($A8="固定費",$P8,IF($A8="固変混合",$P8*$B8,""))</f>
        <v/>
      </c>
      <c r="R8" s="10">
        <f>IF($A8="変動費",$P8,IF($A8="固変混合",$P8*(1-$B8),""))</f>
        <v>5292013.333333333</v>
      </c>
      <c r="S8" s="24" t="str">
        <f>IF(AND(P8&lt;&gt;"",A8=""),"固定費・変動費分類を選択してください","")</f>
        <v/>
      </c>
    </row>
    <row r="9" spans="1:19" x14ac:dyDescent="0.45">
      <c r="A9" t="s">
        <v>64</v>
      </c>
      <c r="B9">
        <v>0.8</v>
      </c>
      <c r="C9" s="3" t="s">
        <v>39</v>
      </c>
      <c r="D9" s="15">
        <v>3290000</v>
      </c>
      <c r="E9" s="15">
        <v>3520000</v>
      </c>
      <c r="F9" s="15">
        <v>3733330</v>
      </c>
      <c r="G9" s="15">
        <v>3950000</v>
      </c>
      <c r="H9" s="15">
        <v>3690000</v>
      </c>
      <c r="I9" s="15">
        <v>3585000</v>
      </c>
      <c r="P9" s="14">
        <f t="shared" si="1"/>
        <v>3628055</v>
      </c>
      <c r="Q9" s="10">
        <f t="shared" ref="Q9:Q12" si="3">IF($A9="固定費",$P9,IF($A9="固変混合",$P9*$B9,""))</f>
        <v>2902444</v>
      </c>
      <c r="R9" s="10">
        <f t="shared" ref="R9:R12" si="4">IF($A9="変動費",$P9,IF($A9="固変混合",$P9*(1-$B9),""))</f>
        <v>725610.99999999988</v>
      </c>
      <c r="S9" s="24" t="str">
        <f t="shared" ref="S9:S12" si="5">IF(AND(P9&lt;&gt;"",A9=""),"固定費・変動費分類を選択してください","")</f>
        <v/>
      </c>
    </row>
    <row r="10" spans="1:19" x14ac:dyDescent="0.45">
      <c r="A10" t="s">
        <v>63</v>
      </c>
      <c r="C10" s="3" t="s">
        <v>44</v>
      </c>
      <c r="D10" s="15">
        <v>4060000</v>
      </c>
      <c r="E10" s="15">
        <v>3870000</v>
      </c>
      <c r="F10" s="15">
        <v>3750000</v>
      </c>
      <c r="G10" s="15">
        <v>4805000</v>
      </c>
      <c r="H10" s="15">
        <v>4635000</v>
      </c>
      <c r="I10" s="15">
        <v>4550000</v>
      </c>
      <c r="P10" s="14">
        <f t="shared" si="1"/>
        <v>4278333.333333333</v>
      </c>
      <c r="Q10" s="10" t="str">
        <f t="shared" si="3"/>
        <v/>
      </c>
      <c r="R10" s="10">
        <f t="shared" si="4"/>
        <v>4278333.333333333</v>
      </c>
      <c r="S10" s="24" t="str">
        <f t="shared" si="5"/>
        <v/>
      </c>
    </row>
    <row r="11" spans="1:19" x14ac:dyDescent="0.45">
      <c r="A11" t="s">
        <v>64</v>
      </c>
      <c r="B11">
        <v>0.8</v>
      </c>
      <c r="C11" s="3" t="s">
        <v>45</v>
      </c>
      <c r="D11" s="15">
        <v>853000</v>
      </c>
      <c r="E11" s="15">
        <v>898000</v>
      </c>
      <c r="F11" s="15">
        <v>842000</v>
      </c>
      <c r="G11" s="15">
        <v>980000</v>
      </c>
      <c r="H11" s="15">
        <v>935000</v>
      </c>
      <c r="I11" s="15">
        <v>928000</v>
      </c>
      <c r="P11" s="14">
        <f t="shared" si="1"/>
        <v>906000</v>
      </c>
      <c r="Q11" s="10">
        <f t="shared" si="3"/>
        <v>724800</v>
      </c>
      <c r="R11" s="10">
        <f t="shared" si="4"/>
        <v>181199.99999999997</v>
      </c>
      <c r="S11" s="24" t="str">
        <f t="shared" si="5"/>
        <v/>
      </c>
    </row>
    <row r="12" spans="1:19" x14ac:dyDescent="0.45">
      <c r="C12" s="3"/>
      <c r="P12" s="14" t="str">
        <f t="shared" si="1"/>
        <v/>
      </c>
      <c r="Q12" s="10" t="str">
        <f t="shared" si="3"/>
        <v/>
      </c>
      <c r="R12" s="10" t="str">
        <f t="shared" si="4"/>
        <v/>
      </c>
      <c r="S12" s="24" t="str">
        <f t="shared" si="5"/>
        <v/>
      </c>
    </row>
    <row r="13" spans="1:19" x14ac:dyDescent="0.45">
      <c r="A13" s="9"/>
      <c r="B13" s="9"/>
      <c r="C13" s="7" t="s">
        <v>3</v>
      </c>
      <c r="D13" s="17">
        <f>IF(D2="","",D2-D7)</f>
        <v>10361000</v>
      </c>
      <c r="E13" s="17">
        <f t="shared" ref="E13:O13" si="6">IF(E2="","",E2-E7)</f>
        <v>8286780</v>
      </c>
      <c r="F13" s="17">
        <f t="shared" si="6"/>
        <v>6534450</v>
      </c>
      <c r="G13" s="17">
        <f t="shared" si="6"/>
        <v>12111800</v>
      </c>
      <c r="H13" s="17">
        <f t="shared" si="6"/>
        <v>11059600</v>
      </c>
      <c r="I13" s="17">
        <f t="shared" si="6"/>
        <v>10733960</v>
      </c>
      <c r="J13" s="17" t="str">
        <f t="shared" si="6"/>
        <v/>
      </c>
      <c r="K13" s="17" t="str">
        <f t="shared" si="6"/>
        <v/>
      </c>
      <c r="L13" s="17" t="str">
        <f t="shared" si="6"/>
        <v/>
      </c>
      <c r="M13" s="17" t="str">
        <f t="shared" si="6"/>
        <v/>
      </c>
      <c r="N13" s="17" t="str">
        <f t="shared" si="6"/>
        <v/>
      </c>
      <c r="O13" s="17" t="str">
        <f t="shared" si="6"/>
        <v/>
      </c>
      <c r="P13" s="14">
        <f t="shared" si="1"/>
        <v>9847931.666666666</v>
      </c>
      <c r="Q13" s="10"/>
      <c r="R13" s="10"/>
      <c r="S13" s="24"/>
    </row>
    <row r="14" spans="1:19" x14ac:dyDescent="0.45">
      <c r="A14" s="9"/>
      <c r="B14" s="9"/>
      <c r="C14" s="6" t="s">
        <v>4</v>
      </c>
      <c r="D14" s="16">
        <f>IF(SUM(D15:D50)=0,"",SUM(D15:D50))</f>
        <v>7051300</v>
      </c>
      <c r="E14" s="16">
        <f t="shared" ref="E14:O14" si="7">IF(SUM(E15:E50)=0,"",SUM(E15:E50))</f>
        <v>6887136</v>
      </c>
      <c r="F14" s="16">
        <f t="shared" si="7"/>
        <v>6701036</v>
      </c>
      <c r="G14" s="16">
        <f t="shared" si="7"/>
        <v>7371210</v>
      </c>
      <c r="H14" s="16">
        <f t="shared" si="7"/>
        <v>7219320</v>
      </c>
      <c r="I14" s="16">
        <f t="shared" si="7"/>
        <v>7121052</v>
      </c>
      <c r="J14" s="16" t="str">
        <f t="shared" si="7"/>
        <v/>
      </c>
      <c r="K14" s="16" t="str">
        <f t="shared" si="7"/>
        <v/>
      </c>
      <c r="L14" s="16" t="str">
        <f t="shared" si="7"/>
        <v/>
      </c>
      <c r="M14" s="16" t="str">
        <f t="shared" si="7"/>
        <v/>
      </c>
      <c r="N14" s="16" t="str">
        <f t="shared" si="7"/>
        <v/>
      </c>
      <c r="O14" s="16" t="str">
        <f t="shared" si="7"/>
        <v/>
      </c>
      <c r="P14" s="14">
        <f t="shared" si="1"/>
        <v>7058509</v>
      </c>
      <c r="Q14" s="10"/>
      <c r="R14" s="10"/>
      <c r="S14" s="24"/>
    </row>
    <row r="15" spans="1:19" x14ac:dyDescent="0.45">
      <c r="A15" t="s">
        <v>62</v>
      </c>
      <c r="C15" s="1" t="s">
        <v>5</v>
      </c>
      <c r="D15" s="15">
        <v>500000</v>
      </c>
      <c r="E15" s="15">
        <v>500000</v>
      </c>
      <c r="F15" s="15">
        <v>500000</v>
      </c>
      <c r="G15" s="15">
        <v>500000</v>
      </c>
      <c r="H15" s="15">
        <v>500000</v>
      </c>
      <c r="I15" s="15">
        <v>500000</v>
      </c>
      <c r="P15" s="14">
        <f t="shared" si="1"/>
        <v>500000</v>
      </c>
      <c r="Q15" s="10">
        <f t="shared" ref="Q15:Q50" si="8">IF($A15="固定費",$P15,IF($A15="固変混合",$P15*$B15,""))</f>
        <v>500000</v>
      </c>
      <c r="R15" s="10" t="str">
        <f t="shared" ref="R15:R50" si="9">IF($A15="変動費",$P15,IF($A15="固変混合",$P15*(1-$B15),""))</f>
        <v/>
      </c>
      <c r="S15" s="24" t="str">
        <f t="shared" ref="S15:S50" si="10">IF(AND(P15&lt;&gt;"",A15=""),"固定費・変動費分類を選択してください","")</f>
        <v/>
      </c>
    </row>
    <row r="16" spans="1:19" x14ac:dyDescent="0.45">
      <c r="A16" t="s">
        <v>62</v>
      </c>
      <c r="C16" s="1" t="s">
        <v>6</v>
      </c>
      <c r="D16" s="15">
        <v>2450000</v>
      </c>
      <c r="E16" s="15">
        <v>2380000</v>
      </c>
      <c r="F16" s="18">
        <v>2250000</v>
      </c>
      <c r="G16" s="19">
        <v>2467500</v>
      </c>
      <c r="H16" s="19">
        <v>2410000</v>
      </c>
      <c r="I16" s="18">
        <v>2380000</v>
      </c>
      <c r="P16" s="14">
        <f t="shared" si="1"/>
        <v>2389583.3333333335</v>
      </c>
      <c r="Q16" s="10">
        <f t="shared" si="8"/>
        <v>2389583.3333333335</v>
      </c>
      <c r="R16" s="10" t="str">
        <f t="shared" si="9"/>
        <v/>
      </c>
      <c r="S16" s="24" t="str">
        <f t="shared" si="10"/>
        <v/>
      </c>
    </row>
    <row r="17" spans="1:19" x14ac:dyDescent="0.45">
      <c r="A17" t="s">
        <v>62</v>
      </c>
      <c r="C17" s="1" t="s">
        <v>7</v>
      </c>
      <c r="F17" s="18"/>
      <c r="G17" s="20"/>
      <c r="H17" s="19"/>
      <c r="I17" s="18"/>
      <c r="P17" s="14" t="str">
        <f t="shared" si="1"/>
        <v/>
      </c>
      <c r="Q17" s="10" t="str">
        <f t="shared" si="8"/>
        <v/>
      </c>
      <c r="R17" s="10" t="str">
        <f t="shared" si="9"/>
        <v/>
      </c>
      <c r="S17" s="24" t="str">
        <f t="shared" si="10"/>
        <v/>
      </c>
    </row>
    <row r="18" spans="1:19" x14ac:dyDescent="0.45">
      <c r="A18" t="s">
        <v>62</v>
      </c>
      <c r="C18" s="1" t="s">
        <v>8</v>
      </c>
      <c r="D18" s="15">
        <v>450000</v>
      </c>
      <c r="E18" s="15">
        <v>450000</v>
      </c>
      <c r="F18" s="18">
        <v>450000</v>
      </c>
      <c r="G18" s="19">
        <v>450000</v>
      </c>
      <c r="H18" s="19">
        <v>450000</v>
      </c>
      <c r="I18" s="18">
        <v>450000</v>
      </c>
      <c r="P18" s="14">
        <f t="shared" si="1"/>
        <v>450000</v>
      </c>
      <c r="Q18" s="10">
        <f t="shared" si="8"/>
        <v>450000</v>
      </c>
      <c r="R18" s="10" t="str">
        <f t="shared" si="9"/>
        <v/>
      </c>
      <c r="S18" s="24" t="str">
        <f t="shared" si="10"/>
        <v/>
      </c>
    </row>
    <row r="19" spans="1:19" x14ac:dyDescent="0.45">
      <c r="A19" t="s">
        <v>62</v>
      </c>
      <c r="C19" s="1" t="s">
        <v>9</v>
      </c>
      <c r="F19" s="18"/>
      <c r="G19" s="19"/>
      <c r="H19" s="19"/>
      <c r="I19" s="18"/>
      <c r="P19" s="14" t="str">
        <f t="shared" si="1"/>
        <v/>
      </c>
      <c r="Q19" s="10" t="str">
        <f t="shared" si="8"/>
        <v/>
      </c>
      <c r="R19" s="10" t="str">
        <f t="shared" si="9"/>
        <v/>
      </c>
      <c r="S19" s="24" t="str">
        <f t="shared" si="10"/>
        <v/>
      </c>
    </row>
    <row r="20" spans="1:19" x14ac:dyDescent="0.45">
      <c r="A20" t="s">
        <v>62</v>
      </c>
      <c r="C20" s="1" t="s">
        <v>10</v>
      </c>
      <c r="F20" s="18"/>
      <c r="G20" s="19"/>
      <c r="H20" s="19"/>
      <c r="I20" s="18"/>
      <c r="P20" s="14" t="str">
        <f t="shared" si="1"/>
        <v/>
      </c>
      <c r="Q20" s="10" t="str">
        <f t="shared" si="8"/>
        <v/>
      </c>
      <c r="R20" s="10" t="str">
        <f t="shared" si="9"/>
        <v/>
      </c>
      <c r="S20" s="24" t="str">
        <f t="shared" si="10"/>
        <v/>
      </c>
    </row>
    <row r="21" spans="1:19" x14ac:dyDescent="0.45">
      <c r="A21" t="s">
        <v>62</v>
      </c>
      <c r="C21" s="1" t="s">
        <v>11</v>
      </c>
      <c r="F21" s="18"/>
      <c r="G21" s="19"/>
      <c r="H21" s="19"/>
      <c r="I21" s="18"/>
      <c r="P21" s="14" t="str">
        <f t="shared" si="1"/>
        <v/>
      </c>
      <c r="Q21" s="10" t="str">
        <f t="shared" si="8"/>
        <v/>
      </c>
      <c r="R21" s="10" t="str">
        <f t="shared" si="9"/>
        <v/>
      </c>
      <c r="S21" s="24" t="str">
        <f t="shared" si="10"/>
        <v/>
      </c>
    </row>
    <row r="22" spans="1:19" x14ac:dyDescent="0.45">
      <c r="A22" t="s">
        <v>62</v>
      </c>
      <c r="C22" s="1" t="s">
        <v>12</v>
      </c>
      <c r="D22" s="15">
        <v>435000</v>
      </c>
      <c r="E22" s="15">
        <v>435000</v>
      </c>
      <c r="F22" s="18">
        <v>432000</v>
      </c>
      <c r="G22" s="19">
        <v>436700</v>
      </c>
      <c r="H22" s="19">
        <v>434000</v>
      </c>
      <c r="I22" s="18">
        <v>432000</v>
      </c>
      <c r="P22" s="14">
        <f t="shared" si="1"/>
        <v>434116.66666666669</v>
      </c>
      <c r="Q22" s="10">
        <f t="shared" si="8"/>
        <v>434116.66666666669</v>
      </c>
      <c r="R22" s="10" t="str">
        <f t="shared" si="9"/>
        <v/>
      </c>
      <c r="S22" s="24" t="str">
        <f t="shared" si="10"/>
        <v/>
      </c>
    </row>
    <row r="23" spans="1:19" x14ac:dyDescent="0.45">
      <c r="A23" t="s">
        <v>62</v>
      </c>
      <c r="C23" s="1" t="s">
        <v>13</v>
      </c>
      <c r="F23" s="18"/>
      <c r="G23" s="19"/>
      <c r="H23" s="19"/>
      <c r="I23" s="18"/>
      <c r="P23" s="14" t="str">
        <f t="shared" si="1"/>
        <v/>
      </c>
      <c r="Q23" s="10" t="str">
        <f t="shared" si="8"/>
        <v/>
      </c>
      <c r="R23" s="10" t="str">
        <f t="shared" si="9"/>
        <v/>
      </c>
      <c r="S23" s="24" t="str">
        <f t="shared" si="10"/>
        <v/>
      </c>
    </row>
    <row r="24" spans="1:19" x14ac:dyDescent="0.45">
      <c r="A24" t="s">
        <v>64</v>
      </c>
      <c r="B24">
        <v>0.5</v>
      </c>
      <c r="C24" s="1" t="s">
        <v>14</v>
      </c>
      <c r="D24" s="15">
        <v>150000</v>
      </c>
      <c r="E24" s="15">
        <v>125000</v>
      </c>
      <c r="F24" s="18">
        <v>170000</v>
      </c>
      <c r="G24" s="19">
        <v>260000</v>
      </c>
      <c r="H24" s="19">
        <v>243000</v>
      </c>
      <c r="I24" s="18">
        <v>200000</v>
      </c>
      <c r="P24" s="14">
        <f t="shared" si="1"/>
        <v>191333.33333333334</v>
      </c>
      <c r="Q24" s="10">
        <f t="shared" si="8"/>
        <v>95666.666666666672</v>
      </c>
      <c r="R24" s="10">
        <f t="shared" si="9"/>
        <v>95666.666666666672</v>
      </c>
      <c r="S24" s="24" t="str">
        <f t="shared" si="10"/>
        <v/>
      </c>
    </row>
    <row r="25" spans="1:19" x14ac:dyDescent="0.45">
      <c r="A25" t="s">
        <v>62</v>
      </c>
      <c r="C25" s="1" t="s">
        <v>15</v>
      </c>
      <c r="F25" s="18"/>
      <c r="G25" s="19"/>
      <c r="H25" s="19"/>
      <c r="I25" s="18"/>
      <c r="P25" s="14" t="str">
        <f t="shared" si="1"/>
        <v/>
      </c>
      <c r="Q25" s="10" t="str">
        <f t="shared" si="8"/>
        <v/>
      </c>
      <c r="R25" s="10" t="str">
        <f t="shared" si="9"/>
        <v/>
      </c>
      <c r="S25" s="24" t="str">
        <f t="shared" si="10"/>
        <v/>
      </c>
    </row>
    <row r="26" spans="1:19" x14ac:dyDescent="0.45">
      <c r="A26" t="s">
        <v>62</v>
      </c>
      <c r="C26" s="1" t="s">
        <v>16</v>
      </c>
      <c r="F26" s="18"/>
      <c r="G26" s="19"/>
      <c r="H26" s="19"/>
      <c r="I26" s="18"/>
      <c r="P26" s="14" t="str">
        <f t="shared" si="1"/>
        <v/>
      </c>
      <c r="Q26" s="10" t="str">
        <f t="shared" si="8"/>
        <v/>
      </c>
      <c r="R26" s="10" t="str">
        <f t="shared" si="9"/>
        <v/>
      </c>
      <c r="S26" s="24" t="str">
        <f t="shared" si="10"/>
        <v/>
      </c>
    </row>
    <row r="27" spans="1:19" x14ac:dyDescent="0.45">
      <c r="A27" t="s">
        <v>62</v>
      </c>
      <c r="C27" s="1" t="s">
        <v>17</v>
      </c>
      <c r="D27" s="15">
        <v>20500</v>
      </c>
      <c r="E27" s="15">
        <v>20500</v>
      </c>
      <c r="F27" s="18">
        <v>21000</v>
      </c>
      <c r="G27" s="19">
        <v>21000</v>
      </c>
      <c r="H27" s="19">
        <v>20000</v>
      </c>
      <c r="I27" s="18">
        <v>21000</v>
      </c>
      <c r="P27" s="14">
        <f t="shared" si="1"/>
        <v>20666.666666666668</v>
      </c>
      <c r="Q27" s="10">
        <f t="shared" si="8"/>
        <v>20666.666666666668</v>
      </c>
      <c r="R27" s="10" t="str">
        <f t="shared" si="9"/>
        <v/>
      </c>
      <c r="S27" s="24" t="str">
        <f t="shared" si="10"/>
        <v/>
      </c>
    </row>
    <row r="28" spans="1:19" x14ac:dyDescent="0.45">
      <c r="A28" t="s">
        <v>62</v>
      </c>
      <c r="C28" s="1" t="s">
        <v>18</v>
      </c>
      <c r="D28" s="15">
        <v>100000</v>
      </c>
      <c r="E28" s="15">
        <v>100000</v>
      </c>
      <c r="F28" s="15">
        <v>100000</v>
      </c>
      <c r="G28" s="15">
        <v>100000</v>
      </c>
      <c r="H28" s="15">
        <v>100000</v>
      </c>
      <c r="I28" s="15">
        <v>100000</v>
      </c>
      <c r="P28" s="14">
        <f t="shared" si="1"/>
        <v>100000</v>
      </c>
      <c r="Q28" s="10">
        <f t="shared" si="8"/>
        <v>100000</v>
      </c>
      <c r="R28" s="10" t="str">
        <f t="shared" si="9"/>
        <v/>
      </c>
      <c r="S28" s="24" t="str">
        <f t="shared" si="10"/>
        <v/>
      </c>
    </row>
    <row r="29" spans="1:19" x14ac:dyDescent="0.45">
      <c r="A29" t="s">
        <v>62</v>
      </c>
      <c r="C29" s="1" t="s">
        <v>19</v>
      </c>
      <c r="D29" s="15">
        <v>5000</v>
      </c>
      <c r="E29" s="15">
        <v>48000</v>
      </c>
      <c r="F29" s="18">
        <v>20000</v>
      </c>
      <c r="G29" s="19">
        <v>25000</v>
      </c>
      <c r="H29" s="19">
        <v>10800</v>
      </c>
      <c r="I29" s="18">
        <v>15000</v>
      </c>
      <c r="P29" s="14">
        <f t="shared" si="1"/>
        <v>20633.333333333332</v>
      </c>
      <c r="Q29" s="10">
        <f t="shared" si="8"/>
        <v>20633.333333333332</v>
      </c>
      <c r="R29" s="10" t="str">
        <f t="shared" si="9"/>
        <v/>
      </c>
      <c r="S29" s="24" t="str">
        <f t="shared" si="10"/>
        <v/>
      </c>
    </row>
    <row r="30" spans="1:19" x14ac:dyDescent="0.45">
      <c r="A30" t="s">
        <v>62</v>
      </c>
      <c r="C30" s="1" t="s">
        <v>20</v>
      </c>
      <c r="F30" s="18"/>
      <c r="G30" s="19"/>
      <c r="H30" s="19"/>
      <c r="I30" s="18"/>
      <c r="P30" s="14" t="str">
        <f t="shared" si="1"/>
        <v/>
      </c>
      <c r="Q30" s="10" t="str">
        <f t="shared" si="8"/>
        <v/>
      </c>
      <c r="R30" s="10" t="str">
        <f t="shared" si="9"/>
        <v/>
      </c>
      <c r="S30" s="24" t="str">
        <f t="shared" si="10"/>
        <v/>
      </c>
    </row>
    <row r="31" spans="1:19" x14ac:dyDescent="0.45">
      <c r="A31" t="s">
        <v>63</v>
      </c>
      <c r="C31" s="1" t="s">
        <v>21</v>
      </c>
      <c r="D31" s="15">
        <v>142800</v>
      </c>
      <c r="E31" s="15">
        <v>127806</v>
      </c>
      <c r="F31" s="15">
        <v>114306</v>
      </c>
      <c r="G31" s="15">
        <v>168360</v>
      </c>
      <c r="H31" s="15">
        <v>156420</v>
      </c>
      <c r="I31" s="15">
        <v>152592</v>
      </c>
      <c r="P31" s="14">
        <f t="shared" si="1"/>
        <v>143714</v>
      </c>
      <c r="Q31" s="10" t="str">
        <f t="shared" si="8"/>
        <v/>
      </c>
      <c r="R31" s="10">
        <f t="shared" si="9"/>
        <v>143714</v>
      </c>
      <c r="S31" s="24" t="str">
        <f t="shared" si="10"/>
        <v/>
      </c>
    </row>
    <row r="32" spans="1:19" x14ac:dyDescent="0.45">
      <c r="A32" t="s">
        <v>63</v>
      </c>
      <c r="C32" s="1" t="s">
        <v>22</v>
      </c>
      <c r="D32" s="15">
        <v>714000</v>
      </c>
      <c r="E32" s="15">
        <v>639030</v>
      </c>
      <c r="F32" s="15">
        <v>571530</v>
      </c>
      <c r="G32" s="15">
        <v>841800</v>
      </c>
      <c r="H32" s="15">
        <v>782100</v>
      </c>
      <c r="I32" s="15">
        <v>762960</v>
      </c>
      <c r="P32" s="14">
        <f t="shared" si="1"/>
        <v>718570</v>
      </c>
      <c r="Q32" s="10" t="str">
        <f t="shared" si="8"/>
        <v/>
      </c>
      <c r="R32" s="10">
        <f t="shared" si="9"/>
        <v>718570</v>
      </c>
      <c r="S32" s="24" t="str">
        <f t="shared" si="10"/>
        <v/>
      </c>
    </row>
    <row r="33" spans="1:19" x14ac:dyDescent="0.45">
      <c r="A33" t="s">
        <v>62</v>
      </c>
      <c r="C33" s="1" t="s">
        <v>23</v>
      </c>
      <c r="D33" s="15">
        <v>970000</v>
      </c>
      <c r="E33" s="15">
        <v>970000</v>
      </c>
      <c r="F33" s="15">
        <v>970000</v>
      </c>
      <c r="G33" s="15">
        <v>970000</v>
      </c>
      <c r="H33" s="15">
        <v>970000</v>
      </c>
      <c r="I33" s="15">
        <v>970000</v>
      </c>
      <c r="P33" s="14">
        <f t="shared" si="1"/>
        <v>970000</v>
      </c>
      <c r="Q33" s="10">
        <f t="shared" si="8"/>
        <v>970000</v>
      </c>
      <c r="R33" s="10" t="str">
        <f t="shared" si="9"/>
        <v/>
      </c>
      <c r="S33" s="24" t="str">
        <f t="shared" si="10"/>
        <v/>
      </c>
    </row>
    <row r="34" spans="1:19" x14ac:dyDescent="0.45">
      <c r="A34" t="s">
        <v>62</v>
      </c>
      <c r="C34" s="1" t="s">
        <v>24</v>
      </c>
      <c r="D34" s="15">
        <v>380000</v>
      </c>
      <c r="E34" s="15">
        <v>370000</v>
      </c>
      <c r="F34" s="15">
        <v>370000</v>
      </c>
      <c r="G34" s="15">
        <v>412000</v>
      </c>
      <c r="H34" s="15">
        <v>405000</v>
      </c>
      <c r="I34" s="15">
        <v>410000</v>
      </c>
      <c r="P34" s="14">
        <f t="shared" si="1"/>
        <v>391166.66666666669</v>
      </c>
      <c r="Q34" s="10">
        <f t="shared" si="8"/>
        <v>391166.66666666669</v>
      </c>
      <c r="R34" s="10" t="str">
        <f t="shared" si="9"/>
        <v/>
      </c>
      <c r="S34" s="24" t="str">
        <f t="shared" si="10"/>
        <v/>
      </c>
    </row>
    <row r="35" spans="1:19" x14ac:dyDescent="0.45">
      <c r="A35" t="s">
        <v>62</v>
      </c>
      <c r="C35" s="1" t="s">
        <v>25</v>
      </c>
      <c r="D35" s="15">
        <v>35000</v>
      </c>
      <c r="E35" s="15">
        <v>22800</v>
      </c>
      <c r="F35" s="18">
        <v>33200</v>
      </c>
      <c r="G35" s="19">
        <v>19850</v>
      </c>
      <c r="H35" s="19">
        <v>39000</v>
      </c>
      <c r="I35" s="18">
        <v>28500</v>
      </c>
      <c r="P35" s="14">
        <f t="shared" si="1"/>
        <v>29725</v>
      </c>
      <c r="Q35" s="10">
        <f t="shared" si="8"/>
        <v>29725</v>
      </c>
      <c r="R35" s="10" t="str">
        <f t="shared" si="9"/>
        <v/>
      </c>
      <c r="S35" s="24" t="str">
        <f t="shared" si="10"/>
        <v/>
      </c>
    </row>
    <row r="36" spans="1:19" x14ac:dyDescent="0.45">
      <c r="A36" t="s">
        <v>62</v>
      </c>
      <c r="C36" s="1" t="s">
        <v>26</v>
      </c>
      <c r="F36" s="18"/>
      <c r="G36" s="19"/>
      <c r="H36" s="19"/>
      <c r="I36" s="18"/>
      <c r="P36" s="14" t="str">
        <f t="shared" si="1"/>
        <v/>
      </c>
      <c r="Q36" s="10" t="str">
        <f t="shared" si="8"/>
        <v/>
      </c>
      <c r="R36" s="10" t="str">
        <f t="shared" si="9"/>
        <v/>
      </c>
      <c r="S36" s="24" t="str">
        <f t="shared" si="10"/>
        <v/>
      </c>
    </row>
    <row r="37" spans="1:19" x14ac:dyDescent="0.45">
      <c r="A37" t="s">
        <v>62</v>
      </c>
      <c r="C37" s="1" t="s">
        <v>27</v>
      </c>
      <c r="F37" s="18"/>
      <c r="G37" s="19"/>
      <c r="H37" s="19"/>
      <c r="I37" s="18"/>
      <c r="P37" s="14" t="str">
        <f t="shared" si="1"/>
        <v/>
      </c>
      <c r="Q37" s="10" t="str">
        <f t="shared" si="8"/>
        <v/>
      </c>
      <c r="R37" s="10" t="str">
        <f t="shared" si="9"/>
        <v/>
      </c>
      <c r="S37" s="24" t="str">
        <f t="shared" si="10"/>
        <v/>
      </c>
    </row>
    <row r="38" spans="1:19" x14ac:dyDescent="0.45">
      <c r="A38" t="s">
        <v>62</v>
      </c>
      <c r="C38" s="1" t="s">
        <v>28</v>
      </c>
      <c r="F38" s="18"/>
      <c r="G38" s="19"/>
      <c r="H38" s="19"/>
      <c r="I38" s="18"/>
      <c r="P38" s="14" t="str">
        <f t="shared" si="1"/>
        <v/>
      </c>
      <c r="Q38" s="10" t="str">
        <f t="shared" si="8"/>
        <v/>
      </c>
      <c r="R38" s="10" t="str">
        <f t="shared" si="9"/>
        <v/>
      </c>
      <c r="S38" s="24" t="str">
        <f t="shared" si="10"/>
        <v/>
      </c>
    </row>
    <row r="39" spans="1:19" x14ac:dyDescent="0.45">
      <c r="A39" t="s">
        <v>62</v>
      </c>
      <c r="C39" s="1" t="s">
        <v>29</v>
      </c>
      <c r="F39" s="18"/>
      <c r="G39" s="19"/>
      <c r="H39" s="19"/>
      <c r="I39" s="18"/>
      <c r="P39" s="14" t="str">
        <f t="shared" si="1"/>
        <v/>
      </c>
      <c r="Q39" s="10" t="str">
        <f t="shared" si="8"/>
        <v/>
      </c>
      <c r="R39" s="10" t="str">
        <f t="shared" si="9"/>
        <v/>
      </c>
      <c r="S39" s="24" t="str">
        <f t="shared" si="10"/>
        <v/>
      </c>
    </row>
    <row r="40" spans="1:19" x14ac:dyDescent="0.45">
      <c r="A40" t="s">
        <v>62</v>
      </c>
      <c r="C40" s="1" t="s">
        <v>30</v>
      </c>
      <c r="D40" s="15">
        <v>12000</v>
      </c>
      <c r="E40" s="15">
        <v>12000</v>
      </c>
      <c r="F40" s="15">
        <v>12000</v>
      </c>
      <c r="G40" s="15">
        <v>12000</v>
      </c>
      <c r="H40" s="15">
        <v>12000</v>
      </c>
      <c r="I40" s="15">
        <v>12000</v>
      </c>
      <c r="P40" s="14">
        <f t="shared" si="1"/>
        <v>12000</v>
      </c>
      <c r="Q40" s="10">
        <f t="shared" si="8"/>
        <v>12000</v>
      </c>
      <c r="R40" s="10" t="str">
        <f t="shared" si="9"/>
        <v/>
      </c>
      <c r="S40" s="24" t="str">
        <f t="shared" si="10"/>
        <v/>
      </c>
    </row>
    <row r="41" spans="1:19" x14ac:dyDescent="0.45">
      <c r="A41" t="s">
        <v>62</v>
      </c>
      <c r="C41" s="1" t="s">
        <v>31</v>
      </c>
      <c r="F41" s="18"/>
      <c r="G41" s="19"/>
      <c r="H41" s="19"/>
      <c r="I41" s="18"/>
      <c r="P41" s="14" t="str">
        <f t="shared" si="1"/>
        <v/>
      </c>
      <c r="Q41" s="10" t="str">
        <f t="shared" si="8"/>
        <v/>
      </c>
      <c r="R41" s="10" t="str">
        <f t="shared" si="9"/>
        <v/>
      </c>
      <c r="S41" s="24" t="str">
        <f t="shared" si="10"/>
        <v/>
      </c>
    </row>
    <row r="42" spans="1:19" x14ac:dyDescent="0.45">
      <c r="A42" t="s">
        <v>62</v>
      </c>
      <c r="C42" s="1" t="s">
        <v>32</v>
      </c>
      <c r="F42" s="18"/>
      <c r="G42" s="19"/>
      <c r="H42" s="19"/>
      <c r="I42" s="18"/>
      <c r="P42" s="14" t="str">
        <f t="shared" si="1"/>
        <v/>
      </c>
      <c r="Q42" s="10" t="str">
        <f t="shared" si="8"/>
        <v/>
      </c>
      <c r="R42" s="10" t="str">
        <f t="shared" si="9"/>
        <v/>
      </c>
      <c r="S42" s="24" t="str">
        <f t="shared" si="10"/>
        <v/>
      </c>
    </row>
    <row r="43" spans="1:19" x14ac:dyDescent="0.45">
      <c r="A43" t="s">
        <v>62</v>
      </c>
      <c r="C43" s="1" t="s">
        <v>33</v>
      </c>
      <c r="D43" s="15">
        <v>35000</v>
      </c>
      <c r="E43" s="15">
        <v>35000</v>
      </c>
      <c r="F43" s="15">
        <v>35000</v>
      </c>
      <c r="G43" s="15">
        <v>35000</v>
      </c>
      <c r="H43" s="15">
        <v>35000</v>
      </c>
      <c r="I43" s="15">
        <v>35000</v>
      </c>
      <c r="P43" s="14">
        <f t="shared" si="1"/>
        <v>35000</v>
      </c>
      <c r="Q43" s="10">
        <f t="shared" si="8"/>
        <v>35000</v>
      </c>
      <c r="R43" s="10" t="str">
        <f t="shared" si="9"/>
        <v/>
      </c>
      <c r="S43" s="24" t="str">
        <f t="shared" si="10"/>
        <v/>
      </c>
    </row>
    <row r="44" spans="1:19" x14ac:dyDescent="0.45">
      <c r="A44" t="s">
        <v>62</v>
      </c>
      <c r="C44" s="1" t="s">
        <v>34</v>
      </c>
      <c r="F44" s="18"/>
      <c r="G44" s="19"/>
      <c r="H44" s="19"/>
      <c r="I44" s="18"/>
      <c r="P44" s="14" t="str">
        <f t="shared" si="1"/>
        <v/>
      </c>
      <c r="Q44" s="10" t="str">
        <f t="shared" si="8"/>
        <v/>
      </c>
      <c r="R44" s="10" t="str">
        <f t="shared" si="9"/>
        <v/>
      </c>
      <c r="S44" s="24" t="str">
        <f t="shared" si="10"/>
        <v/>
      </c>
    </row>
    <row r="45" spans="1:19" x14ac:dyDescent="0.45">
      <c r="A45" t="s">
        <v>62</v>
      </c>
      <c r="C45" s="1" t="s">
        <v>35</v>
      </c>
      <c r="F45" s="18"/>
      <c r="G45" s="19"/>
      <c r="H45" s="19"/>
      <c r="I45" s="18"/>
      <c r="P45" s="14" t="str">
        <f t="shared" si="1"/>
        <v/>
      </c>
      <c r="Q45" s="10" t="str">
        <f t="shared" si="8"/>
        <v/>
      </c>
      <c r="R45" s="10" t="str">
        <f t="shared" si="9"/>
        <v/>
      </c>
      <c r="S45" s="24" t="str">
        <f>IF(AND(P45&lt;&gt;"",A45=""),"固定費・変動費分類を選択してください","")</f>
        <v/>
      </c>
    </row>
    <row r="46" spans="1:19" x14ac:dyDescent="0.45">
      <c r="A46" t="s">
        <v>62</v>
      </c>
      <c r="C46" s="1" t="s">
        <v>36</v>
      </c>
      <c r="D46" s="15">
        <v>152000</v>
      </c>
      <c r="E46" s="15">
        <v>152000</v>
      </c>
      <c r="F46" s="15">
        <v>152000</v>
      </c>
      <c r="G46" s="15">
        <v>152000</v>
      </c>
      <c r="H46" s="15">
        <v>152000</v>
      </c>
      <c r="I46" s="15">
        <v>152000</v>
      </c>
      <c r="P46" s="14">
        <f t="shared" si="1"/>
        <v>152000</v>
      </c>
      <c r="Q46" s="10">
        <f t="shared" si="8"/>
        <v>152000</v>
      </c>
      <c r="R46" s="10" t="str">
        <f t="shared" si="9"/>
        <v/>
      </c>
      <c r="S46" s="24" t="str">
        <f t="shared" si="10"/>
        <v/>
      </c>
    </row>
    <row r="47" spans="1:19" x14ac:dyDescent="0.45">
      <c r="A47" t="s">
        <v>62</v>
      </c>
      <c r="C47" s="1" t="s">
        <v>37</v>
      </c>
      <c r="D47" s="15">
        <v>500000</v>
      </c>
      <c r="E47" s="15">
        <v>500000</v>
      </c>
      <c r="F47" s="15">
        <v>500000</v>
      </c>
      <c r="G47" s="15">
        <v>500000</v>
      </c>
      <c r="H47" s="15">
        <v>500000</v>
      </c>
      <c r="I47" s="15">
        <v>500000</v>
      </c>
      <c r="P47" s="14">
        <f t="shared" si="1"/>
        <v>500000</v>
      </c>
      <c r="Q47" s="10">
        <f t="shared" si="8"/>
        <v>500000</v>
      </c>
      <c r="R47" s="10" t="str">
        <f t="shared" si="9"/>
        <v/>
      </c>
      <c r="S47" s="24" t="str">
        <f t="shared" si="10"/>
        <v/>
      </c>
    </row>
    <row r="48" spans="1:19" x14ac:dyDescent="0.45">
      <c r="A48" t="s">
        <v>62</v>
      </c>
      <c r="C48" s="1" t="s">
        <v>38</v>
      </c>
      <c r="F48" s="18"/>
      <c r="G48" s="19"/>
      <c r="H48" s="19"/>
      <c r="I48" s="18"/>
      <c r="P48" s="14" t="str">
        <f t="shared" si="1"/>
        <v/>
      </c>
      <c r="Q48" s="10" t="str">
        <f t="shared" si="8"/>
        <v/>
      </c>
      <c r="R48" s="10" t="str">
        <f t="shared" si="9"/>
        <v/>
      </c>
      <c r="S48" s="24" t="str">
        <f t="shared" si="10"/>
        <v/>
      </c>
    </row>
    <row r="49" spans="1:19" x14ac:dyDescent="0.45">
      <c r="C49" s="1"/>
      <c r="F49" s="18"/>
      <c r="G49" s="18"/>
      <c r="H49" s="18"/>
      <c r="I49" s="18"/>
      <c r="P49" s="14" t="str">
        <f t="shared" si="1"/>
        <v/>
      </c>
      <c r="Q49" s="10" t="str">
        <f t="shared" si="8"/>
        <v/>
      </c>
      <c r="R49" s="10" t="str">
        <f t="shared" si="9"/>
        <v/>
      </c>
      <c r="S49" s="24" t="str">
        <f t="shared" si="10"/>
        <v/>
      </c>
    </row>
    <row r="50" spans="1:19" x14ac:dyDescent="0.45">
      <c r="C50" s="1"/>
      <c r="F50" s="18"/>
      <c r="G50" s="18"/>
      <c r="H50" s="18"/>
      <c r="I50" s="18"/>
      <c r="P50" s="14" t="str">
        <f t="shared" si="1"/>
        <v/>
      </c>
      <c r="Q50" s="10" t="str">
        <f t="shared" si="8"/>
        <v/>
      </c>
      <c r="R50" s="10" t="str">
        <f t="shared" si="9"/>
        <v/>
      </c>
      <c r="S50" s="24" t="str">
        <f t="shared" si="10"/>
        <v/>
      </c>
    </row>
    <row r="51" spans="1:19" x14ac:dyDescent="0.45">
      <c r="A51" s="9"/>
      <c r="B51" s="9"/>
      <c r="C51" s="8" t="s">
        <v>46</v>
      </c>
      <c r="D51" s="17">
        <f>IF(D2="","",D13-D14)</f>
        <v>3309700</v>
      </c>
      <c r="E51" s="17">
        <f t="shared" ref="E51:O51" si="11">IF(E2="","",E13-E14)</f>
        <v>1399644</v>
      </c>
      <c r="F51" s="17">
        <f t="shared" si="11"/>
        <v>-166586</v>
      </c>
      <c r="G51" s="17">
        <f t="shared" si="11"/>
        <v>4740590</v>
      </c>
      <c r="H51" s="17">
        <f t="shared" si="11"/>
        <v>3840280</v>
      </c>
      <c r="I51" s="17">
        <f t="shared" si="11"/>
        <v>3612908</v>
      </c>
      <c r="J51" s="17" t="str">
        <f t="shared" si="11"/>
        <v/>
      </c>
      <c r="K51" s="17" t="str">
        <f t="shared" si="11"/>
        <v/>
      </c>
      <c r="L51" s="17" t="str">
        <f t="shared" si="11"/>
        <v/>
      </c>
      <c r="M51" s="17" t="str">
        <f t="shared" si="11"/>
        <v/>
      </c>
      <c r="N51" s="17" t="str">
        <f t="shared" si="11"/>
        <v/>
      </c>
      <c r="O51" s="17" t="str">
        <f t="shared" si="11"/>
        <v/>
      </c>
      <c r="P51" s="14">
        <f t="shared" si="1"/>
        <v>2789422.6666666665</v>
      </c>
      <c r="Q51" s="10"/>
      <c r="R51" s="10"/>
      <c r="S51" s="24"/>
    </row>
    <row r="52" spans="1:19" x14ac:dyDescent="0.45">
      <c r="C52" s="2"/>
    </row>
    <row r="53" spans="1:19" x14ac:dyDescent="0.45">
      <c r="C53" s="2"/>
      <c r="P53" s="15" t="s">
        <v>68</v>
      </c>
      <c r="Q53" s="11" t="s">
        <v>66</v>
      </c>
      <c r="R53" s="11" t="s">
        <v>67</v>
      </c>
    </row>
    <row r="54" spans="1:19" x14ac:dyDescent="0.45">
      <c r="C54" s="2"/>
      <c r="P54" s="15">
        <f>P2</f>
        <v>23952333.333333332</v>
      </c>
      <c r="Q54" s="11">
        <f>SUM(Q8:Q50)</f>
        <v>9727802.333333334</v>
      </c>
      <c r="R54" s="11">
        <f>SUM(R8:R50)</f>
        <v>11435108.333333332</v>
      </c>
      <c r="S54" s="21" t="str">
        <f>IF(ROUND(P7+P14-Q54-R54,0)=0,"","Error")</f>
        <v/>
      </c>
    </row>
    <row r="55" spans="1:19" x14ac:dyDescent="0.45">
      <c r="C55" s="1"/>
    </row>
    <row r="56" spans="1:19" x14ac:dyDescent="0.45">
      <c r="C56" s="1"/>
    </row>
    <row r="57" spans="1:19" x14ac:dyDescent="0.45">
      <c r="C57" s="1"/>
    </row>
  </sheetData>
  <phoneticPr fontId="1"/>
  <conditionalFormatting sqref="A2:A51">
    <cfRule type="cellIs" dxfId="5" priority="1" operator="equal">
      <formula>"固変混合"</formula>
    </cfRule>
    <cfRule type="cellIs" dxfId="4" priority="2" operator="equal">
      <formula>"変動費"</formula>
    </cfRule>
    <cfRule type="cellIs" dxfId="3" priority="3" operator="equal">
      <formula>"固定費"</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8A324529-668A-4F44-83C7-E299C117A9B9}">
          <x14:formula1>
            <xm:f>設定!$A$2:$A$5</xm:f>
          </x14:formula1>
          <xm:sqref>A8:A12 A15:A50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B6E1DF-8C9E-4359-910E-0D35EC601084}">
  <dimension ref="A1:O23"/>
  <sheetViews>
    <sheetView workbookViewId="0"/>
  </sheetViews>
  <sheetFormatPr defaultRowHeight="18" x14ac:dyDescent="0.45"/>
  <cols>
    <col min="2" max="2" width="23.69921875" customWidth="1"/>
    <col min="3" max="3" width="16.5" customWidth="1"/>
    <col min="4" max="15" width="12.09765625" customWidth="1"/>
  </cols>
  <sheetData>
    <row r="1" spans="1:15" x14ac:dyDescent="0.45">
      <c r="C1" s="29"/>
      <c r="D1" s="28" t="str">
        <f>損益計算書!D1</f>
        <v>1月度</v>
      </c>
      <c r="E1" s="28" t="str">
        <f>損益計算書!E1</f>
        <v>2月度</v>
      </c>
      <c r="F1" s="28" t="str">
        <f>損益計算書!F1</f>
        <v>3月度</v>
      </c>
      <c r="G1" s="28" t="str">
        <f>損益計算書!G1</f>
        <v>4月度</v>
      </c>
      <c r="H1" s="28" t="str">
        <f>損益計算書!H1</f>
        <v>5月度</v>
      </c>
      <c r="I1" s="28" t="str">
        <f>損益計算書!I1</f>
        <v>6月度</v>
      </c>
      <c r="J1" s="28" t="str">
        <f>損益計算書!J1</f>
        <v>7月度</v>
      </c>
      <c r="K1" s="28" t="str">
        <f>損益計算書!K1</f>
        <v>8月度</v>
      </c>
      <c r="L1" s="28" t="str">
        <f>損益計算書!L1</f>
        <v>9月度</v>
      </c>
      <c r="M1" s="28" t="str">
        <f>損益計算書!M1</f>
        <v>10月度</v>
      </c>
      <c r="N1" s="28" t="str">
        <f>損益計算書!N1</f>
        <v>11月度</v>
      </c>
      <c r="O1" s="28" t="str">
        <f>損益計算書!O1</f>
        <v>12月度</v>
      </c>
    </row>
    <row r="2" spans="1:15" x14ac:dyDescent="0.45">
      <c r="B2" t="s">
        <v>76</v>
      </c>
      <c r="C2" s="30" t="s">
        <v>71</v>
      </c>
      <c r="D2" s="27">
        <f>IF(損益計算書!D2&lt;&gt;"",損益計算書!D2,"")</f>
        <v>23800000</v>
      </c>
      <c r="E2" s="27">
        <f>IF(損益計算書!E2&lt;&gt;"",損益計算書!E2,"")</f>
        <v>21301000</v>
      </c>
      <c r="F2" s="27">
        <f>IF(損益計算書!F2&lt;&gt;"",損益計算書!F2,"")</f>
        <v>19051000</v>
      </c>
      <c r="G2" s="27">
        <f>IF(損益計算書!G2&lt;&gt;"",損益計算書!G2,"")</f>
        <v>28060000</v>
      </c>
      <c r="H2" s="27">
        <f>IF(損益計算書!H2&lt;&gt;"",損益計算書!H2,"")</f>
        <v>26070000</v>
      </c>
      <c r="I2" s="27">
        <f>IF(損益計算書!I2&lt;&gt;"",損益計算書!I2,"")</f>
        <v>25432000</v>
      </c>
      <c r="J2" s="27" t="str">
        <f>IF(損益計算書!J2&lt;&gt;"",損益計算書!J2,"")</f>
        <v/>
      </c>
      <c r="K2" s="27" t="str">
        <f>IF(損益計算書!K2&lt;&gt;"",損益計算書!K2,"")</f>
        <v/>
      </c>
      <c r="L2" s="27" t="str">
        <f>IF(損益計算書!L2&lt;&gt;"",損益計算書!L2,"")</f>
        <v/>
      </c>
      <c r="M2" s="27" t="str">
        <f>IF(損益計算書!M2&lt;&gt;"",損益計算書!M2,"")</f>
        <v/>
      </c>
      <c r="N2" s="27" t="str">
        <f>IF(損益計算書!N2&lt;&gt;"",損益計算書!N2,"")</f>
        <v/>
      </c>
      <c r="O2" s="27" t="str">
        <f>IF(損益計算書!O2&lt;&gt;"",損益計算書!O2,"")</f>
        <v/>
      </c>
    </row>
    <row r="3" spans="1:15" x14ac:dyDescent="0.45">
      <c r="C3" s="31" t="s">
        <v>75</v>
      </c>
      <c r="D3" s="32">
        <f>IF(D2&lt;&gt;"",損益計算書!D7+損益計算書!D14,"")</f>
        <v>20490300</v>
      </c>
      <c r="E3" s="32">
        <f>IF(E2&lt;&gt;"",損益計算書!E7+損益計算書!E14,"")</f>
        <v>19901356</v>
      </c>
      <c r="F3" s="32">
        <f>IF(F2&lt;&gt;"",損益計算書!F7+損益計算書!F14,"")</f>
        <v>19217586</v>
      </c>
      <c r="G3" s="32">
        <f>IF(G2&lt;&gt;"",損益計算書!G7+損益計算書!G14,"")</f>
        <v>23319410</v>
      </c>
      <c r="H3" s="32">
        <f>IF(H2&lt;&gt;"",損益計算書!H7+損益計算書!H14,"")</f>
        <v>22229720</v>
      </c>
      <c r="I3" s="32">
        <f>IF(I2&lt;&gt;"",損益計算書!I7+損益計算書!I14,"")</f>
        <v>21819092</v>
      </c>
      <c r="J3" s="32" t="str">
        <f>IF(J2&lt;&gt;"",損益計算書!J7+損益計算書!J14,"")</f>
        <v/>
      </c>
      <c r="K3" s="32" t="str">
        <f>IF(K2&lt;&gt;"",損益計算書!K7+損益計算書!K14,"")</f>
        <v/>
      </c>
      <c r="L3" s="32" t="str">
        <f>IF(L2&lt;&gt;"",損益計算書!L7+損益計算書!L14,"")</f>
        <v/>
      </c>
      <c r="M3" s="32" t="str">
        <f>IF(M2&lt;&gt;"",損益計算書!M7+損益計算書!M14,"")</f>
        <v/>
      </c>
      <c r="N3" s="32" t="str">
        <f>IF(N2&lt;&gt;"",損益計算書!N7+損益計算書!N14,"")</f>
        <v/>
      </c>
      <c r="O3" s="32" t="str">
        <f>IF(O2&lt;&gt;"",損益計算書!O7+損益計算書!O14,"")</f>
        <v/>
      </c>
    </row>
    <row r="4" spans="1:15" x14ac:dyDescent="0.45">
      <c r="C4" t="s">
        <v>77</v>
      </c>
      <c r="D4">
        <f>COUNT(D2:O2)</f>
        <v>6</v>
      </c>
    </row>
    <row r="6" spans="1:15" x14ac:dyDescent="0.45">
      <c r="A6" t="s">
        <v>74</v>
      </c>
    </row>
    <row r="8" spans="1:15" ht="26.4" x14ac:dyDescent="0.45">
      <c r="A8" s="35" t="s">
        <v>70</v>
      </c>
    </row>
    <row r="9" spans="1:15" x14ac:dyDescent="0.45">
      <c r="A9" s="38" t="s">
        <v>80</v>
      </c>
    </row>
    <row r="10" spans="1:15" x14ac:dyDescent="0.45">
      <c r="B10" t="s">
        <v>71</v>
      </c>
      <c r="C10" s="25">
        <f>損益計算書!P54</f>
        <v>23952333.333333332</v>
      </c>
    </row>
    <row r="11" spans="1:15" x14ac:dyDescent="0.45">
      <c r="B11" t="s">
        <v>62</v>
      </c>
      <c r="C11" s="25">
        <f>損益計算書!Q54</f>
        <v>9727802.333333334</v>
      </c>
    </row>
    <row r="12" spans="1:15" x14ac:dyDescent="0.45">
      <c r="B12" t="s">
        <v>63</v>
      </c>
      <c r="C12" s="25">
        <f>損益計算書!R54</f>
        <v>11435108.333333332</v>
      </c>
    </row>
    <row r="13" spans="1:15" x14ac:dyDescent="0.45">
      <c r="B13" t="s">
        <v>72</v>
      </c>
      <c r="C13" s="26">
        <f>C12/C10</f>
        <v>0.47741103859053396</v>
      </c>
    </row>
    <row r="14" spans="1:15" ht="22.2" x14ac:dyDescent="0.45">
      <c r="B14" s="36" t="s">
        <v>73</v>
      </c>
      <c r="C14" s="37">
        <f>C11/(1-C13)</f>
        <v>18614634.16122805</v>
      </c>
    </row>
    <row r="17" spans="1:3" ht="26.4" x14ac:dyDescent="0.45">
      <c r="A17" s="35" t="s">
        <v>78</v>
      </c>
    </row>
    <row r="18" spans="1:3" x14ac:dyDescent="0.45">
      <c r="A18" s="38" t="s">
        <v>79</v>
      </c>
    </row>
    <row r="19" spans="1:3" x14ac:dyDescent="0.45">
      <c r="B19" t="s">
        <v>71</v>
      </c>
      <c r="C19" s="25">
        <f>損益計算書!P54</f>
        <v>23952333.333333332</v>
      </c>
    </row>
    <row r="20" spans="1:3" x14ac:dyDescent="0.45">
      <c r="B20" t="s">
        <v>62</v>
      </c>
      <c r="C20" s="11">
        <f ca="1">INTERCEPT(OFFSET($D$3,0,0,1,$D$4),OFFSET($D$2,0,0,1,$D$4))</f>
        <v>10169496.538459659</v>
      </c>
    </row>
    <row r="21" spans="1:3" x14ac:dyDescent="0.45">
      <c r="B21" t="s">
        <v>63</v>
      </c>
      <c r="C21" s="11">
        <f ca="1">C19*C22</f>
        <v>10993414.128207009</v>
      </c>
    </row>
    <row r="22" spans="1:3" x14ac:dyDescent="0.45">
      <c r="B22" t="s">
        <v>72</v>
      </c>
      <c r="C22" s="34">
        <f ca="1">SLOPE(OFFSET($D$3,0,0,1,$D$4),OFFSET($D$2,0,0,1,$D$4))</f>
        <v>0.45897048839529941</v>
      </c>
    </row>
    <row r="23" spans="1:3" ht="22.2" x14ac:dyDescent="0.45">
      <c r="B23" s="36" t="s">
        <v>73</v>
      </c>
      <c r="C23" s="37">
        <f ca="1">C20/(1-C22)</f>
        <v>18796565.289565813</v>
      </c>
    </row>
  </sheetData>
  <phoneticPr fontId="1"/>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852E40-AB62-4E5F-9568-DCA83EA59C09}">
  <dimension ref="A1:A4"/>
  <sheetViews>
    <sheetView workbookViewId="0">
      <selection activeCell="A5" sqref="A5"/>
    </sheetView>
  </sheetViews>
  <sheetFormatPr defaultRowHeight="18" x14ac:dyDescent="0.45"/>
  <sheetData>
    <row r="1" spans="1:1" x14ac:dyDescent="0.45">
      <c r="A1" t="s">
        <v>61</v>
      </c>
    </row>
    <row r="2" spans="1:1" x14ac:dyDescent="0.45">
      <c r="A2" t="s">
        <v>62</v>
      </c>
    </row>
    <row r="3" spans="1:1" x14ac:dyDescent="0.45">
      <c r="A3" t="s">
        <v>63</v>
      </c>
    </row>
    <row r="4" spans="1:1" x14ac:dyDescent="0.45">
      <c r="A4" t="s">
        <v>64</v>
      </c>
    </row>
  </sheetData>
  <phoneticPr fontId="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286846-D93C-4D6F-9CA0-71CCC18B8F2D}">
  <sheetPr>
    <tabColor rgb="FFFF0000"/>
  </sheetPr>
  <dimension ref="A1:S57"/>
  <sheetViews>
    <sheetView workbookViewId="0"/>
  </sheetViews>
  <sheetFormatPr defaultRowHeight="18" x14ac:dyDescent="0.45"/>
  <cols>
    <col min="3" max="3" width="27.796875" customWidth="1"/>
    <col min="4" max="16" width="11.8984375" style="15" customWidth="1"/>
    <col min="17" max="17" width="9.5" style="11" bestFit="1" customWidth="1"/>
    <col min="18" max="18" width="10.3984375" style="11" bestFit="1" customWidth="1"/>
    <col min="19" max="19" width="11.19921875" style="21" customWidth="1"/>
  </cols>
  <sheetData>
    <row r="1" spans="1:19" x14ac:dyDescent="0.45">
      <c r="A1" s="33" t="s">
        <v>59</v>
      </c>
      <c r="B1" s="33" t="s">
        <v>60</v>
      </c>
      <c r="C1" s="33" t="s">
        <v>0</v>
      </c>
      <c r="D1" s="12" t="s">
        <v>47</v>
      </c>
      <c r="E1" s="12" t="s">
        <v>48</v>
      </c>
      <c r="F1" s="12" t="s">
        <v>49</v>
      </c>
      <c r="G1" s="12" t="s">
        <v>50</v>
      </c>
      <c r="H1" s="12" t="s">
        <v>51</v>
      </c>
      <c r="I1" s="12" t="s">
        <v>52</v>
      </c>
      <c r="J1" s="12" t="s">
        <v>53</v>
      </c>
      <c r="K1" s="12" t="s">
        <v>54</v>
      </c>
      <c r="L1" s="12" t="s">
        <v>55</v>
      </c>
      <c r="M1" s="12" t="s">
        <v>56</v>
      </c>
      <c r="N1" s="12" t="s">
        <v>57</v>
      </c>
      <c r="O1" s="12" t="s">
        <v>58</v>
      </c>
      <c r="P1" s="22" t="s">
        <v>65</v>
      </c>
      <c r="Q1" s="22" t="s">
        <v>62</v>
      </c>
      <c r="R1" s="22" t="s">
        <v>63</v>
      </c>
      <c r="S1" s="23" t="s">
        <v>69</v>
      </c>
    </row>
    <row r="2" spans="1:19" x14ac:dyDescent="0.45">
      <c r="A2" s="9"/>
      <c r="B2" s="9"/>
      <c r="C2" s="4" t="s">
        <v>1</v>
      </c>
      <c r="D2" s="13">
        <f>IF(SUM(D3:D6)=0,"",SUM(D3:D6))</f>
        <v>23800000</v>
      </c>
      <c r="E2" s="13">
        <f t="shared" ref="E2:O2" si="0">IF(SUM(E3:E6)=0,"",SUM(E3:E6))</f>
        <v>21301000</v>
      </c>
      <c r="F2" s="13">
        <f t="shared" si="0"/>
        <v>19051000</v>
      </c>
      <c r="G2" s="13">
        <f t="shared" si="0"/>
        <v>28060000</v>
      </c>
      <c r="H2" s="13">
        <f t="shared" si="0"/>
        <v>26070000</v>
      </c>
      <c r="I2" s="13">
        <f t="shared" si="0"/>
        <v>25432000</v>
      </c>
      <c r="J2" s="13" t="str">
        <f t="shared" si="0"/>
        <v/>
      </c>
      <c r="K2" s="13" t="str">
        <f t="shared" si="0"/>
        <v/>
      </c>
      <c r="L2" s="13" t="str">
        <f t="shared" si="0"/>
        <v/>
      </c>
      <c r="M2" s="13" t="str">
        <f t="shared" si="0"/>
        <v/>
      </c>
      <c r="N2" s="13" t="str">
        <f t="shared" si="0"/>
        <v/>
      </c>
      <c r="O2" s="13" t="str">
        <f t="shared" si="0"/>
        <v/>
      </c>
      <c r="P2" s="14">
        <f>IF(ISERROR(AVERAGE(D2:O2)),"",AVERAGE(D2:O2))</f>
        <v>23952333.333333332</v>
      </c>
      <c r="Q2" s="10"/>
      <c r="R2" s="10"/>
      <c r="S2" s="24"/>
    </row>
    <row r="3" spans="1:19" x14ac:dyDescent="0.45">
      <c r="A3" s="9"/>
      <c r="B3" s="9"/>
      <c r="C3" s="1" t="s">
        <v>40</v>
      </c>
      <c r="D3" s="15">
        <v>23800000</v>
      </c>
      <c r="E3" s="15">
        <v>21301000</v>
      </c>
      <c r="F3" s="15">
        <v>19051000</v>
      </c>
      <c r="G3" s="15">
        <v>28060000</v>
      </c>
      <c r="H3" s="15">
        <v>26070000</v>
      </c>
      <c r="I3" s="15">
        <v>25432000</v>
      </c>
      <c r="P3" s="14">
        <f t="shared" ref="P3:P51" si="1">IF(ISERROR(AVERAGE(D3:O3)),"",AVERAGE(D3:O3))</f>
        <v>23952333.333333332</v>
      </c>
      <c r="Q3" s="10"/>
      <c r="R3" s="10"/>
      <c r="S3" s="24"/>
    </row>
    <row r="4" spans="1:19" x14ac:dyDescent="0.45">
      <c r="A4" s="9"/>
      <c r="B4" s="9"/>
      <c r="C4" s="1" t="s">
        <v>41</v>
      </c>
      <c r="P4" s="14" t="str">
        <f t="shared" si="1"/>
        <v/>
      </c>
      <c r="Q4" s="10"/>
      <c r="R4" s="10"/>
      <c r="S4" s="24"/>
    </row>
    <row r="5" spans="1:19" x14ac:dyDescent="0.45">
      <c r="A5" s="9"/>
      <c r="B5" s="9"/>
      <c r="C5" s="1" t="s">
        <v>42</v>
      </c>
      <c r="P5" s="14" t="str">
        <f t="shared" si="1"/>
        <v/>
      </c>
      <c r="Q5" s="10"/>
      <c r="R5" s="10"/>
      <c r="S5" s="24"/>
    </row>
    <row r="6" spans="1:19" x14ac:dyDescent="0.45">
      <c r="A6" s="9"/>
      <c r="B6" s="9"/>
      <c r="P6" s="14" t="str">
        <f t="shared" si="1"/>
        <v/>
      </c>
      <c r="Q6" s="10"/>
      <c r="R6" s="10"/>
      <c r="S6" s="24"/>
    </row>
    <row r="7" spans="1:19" x14ac:dyDescent="0.45">
      <c r="A7" s="9"/>
      <c r="B7" s="9"/>
      <c r="C7" s="5" t="s">
        <v>2</v>
      </c>
      <c r="D7" s="16">
        <f>IF(SUM(D8:D12)=0,"",SUM(D8:D12))</f>
        <v>13439000</v>
      </c>
      <c r="E7" s="16">
        <f t="shared" ref="E7:O7" si="2">IF(SUM(E8:E12)=0,"",SUM(E8:E12))</f>
        <v>13014220</v>
      </c>
      <c r="F7" s="16">
        <f t="shared" si="2"/>
        <v>12516550</v>
      </c>
      <c r="G7" s="16">
        <f t="shared" si="2"/>
        <v>15948200</v>
      </c>
      <c r="H7" s="16">
        <f t="shared" si="2"/>
        <v>15010400</v>
      </c>
      <c r="I7" s="16">
        <f t="shared" si="2"/>
        <v>14698040</v>
      </c>
      <c r="J7" s="16" t="str">
        <f t="shared" si="2"/>
        <v/>
      </c>
      <c r="K7" s="16" t="str">
        <f t="shared" si="2"/>
        <v/>
      </c>
      <c r="L7" s="16" t="str">
        <f t="shared" si="2"/>
        <v/>
      </c>
      <c r="M7" s="16" t="str">
        <f t="shared" si="2"/>
        <v/>
      </c>
      <c r="N7" s="16" t="str">
        <f t="shared" si="2"/>
        <v/>
      </c>
      <c r="O7" s="16" t="str">
        <f t="shared" si="2"/>
        <v/>
      </c>
      <c r="P7" s="14">
        <f t="shared" si="1"/>
        <v>14104401.666666666</v>
      </c>
      <c r="Q7" s="10"/>
      <c r="R7" s="10"/>
      <c r="S7" s="24"/>
    </row>
    <row r="8" spans="1:19" x14ac:dyDescent="0.45">
      <c r="A8" t="s">
        <v>63</v>
      </c>
      <c r="C8" s="3" t="s">
        <v>43</v>
      </c>
      <c r="D8" s="15">
        <v>5236000</v>
      </c>
      <c r="E8" s="15">
        <v>4726220</v>
      </c>
      <c r="F8" s="15">
        <v>4191220</v>
      </c>
      <c r="G8" s="15">
        <v>6213200</v>
      </c>
      <c r="H8" s="15">
        <v>5750400</v>
      </c>
      <c r="I8" s="15">
        <v>5635040</v>
      </c>
      <c r="P8" s="14">
        <f t="shared" si="1"/>
        <v>5292013.333333333</v>
      </c>
      <c r="Q8" s="10" t="str">
        <f>IF($A8="固定費",$P8,IF($A8="固変混合",$P8*$B8,""))</f>
        <v/>
      </c>
      <c r="R8" s="10">
        <f>IF($A8="変動費",$P8,IF($A8="固変混合",$P8*(1-$B8),""))</f>
        <v>5292013.333333333</v>
      </c>
      <c r="S8" s="24" t="str">
        <f>IF(AND(P8&lt;&gt;"",A8=""),"固定費・変動費分類を選択してください","")</f>
        <v/>
      </c>
    </row>
    <row r="9" spans="1:19" x14ac:dyDescent="0.45">
      <c r="A9" t="s">
        <v>64</v>
      </c>
      <c r="B9">
        <v>0.8</v>
      </c>
      <c r="C9" s="3" t="s">
        <v>39</v>
      </c>
      <c r="D9" s="15">
        <v>3290000</v>
      </c>
      <c r="E9" s="15">
        <v>3520000</v>
      </c>
      <c r="F9" s="15">
        <v>3733330</v>
      </c>
      <c r="G9" s="15">
        <v>3950000</v>
      </c>
      <c r="H9" s="15">
        <v>3690000</v>
      </c>
      <c r="I9" s="15">
        <v>3585000</v>
      </c>
      <c r="P9" s="14">
        <f t="shared" si="1"/>
        <v>3628055</v>
      </c>
      <c r="Q9" s="10">
        <f t="shared" ref="Q9:Q12" si="3">IF($A9="固定費",$P9,IF($A9="固変混合",$P9*$B9,""))</f>
        <v>2902444</v>
      </c>
      <c r="R9" s="10">
        <f t="shared" ref="R9:R12" si="4">IF($A9="変動費",$P9,IF($A9="固変混合",$P9*(1-$B9),""))</f>
        <v>725610.99999999988</v>
      </c>
      <c r="S9" s="24" t="str">
        <f t="shared" ref="S9:S12" si="5">IF(AND(P9&lt;&gt;"",A9=""),"固定費・変動費分類を選択してください","")</f>
        <v/>
      </c>
    </row>
    <row r="10" spans="1:19" x14ac:dyDescent="0.45">
      <c r="A10" t="s">
        <v>63</v>
      </c>
      <c r="C10" s="3" t="s">
        <v>44</v>
      </c>
      <c r="D10" s="15">
        <v>4060000</v>
      </c>
      <c r="E10" s="15">
        <v>3870000</v>
      </c>
      <c r="F10" s="15">
        <v>3750000</v>
      </c>
      <c r="G10" s="15">
        <v>4805000</v>
      </c>
      <c r="H10" s="15">
        <v>4635000</v>
      </c>
      <c r="I10" s="15">
        <v>4550000</v>
      </c>
      <c r="P10" s="14">
        <f t="shared" si="1"/>
        <v>4278333.333333333</v>
      </c>
      <c r="Q10" s="10" t="str">
        <f t="shared" si="3"/>
        <v/>
      </c>
      <c r="R10" s="10">
        <f t="shared" si="4"/>
        <v>4278333.333333333</v>
      </c>
      <c r="S10" s="24" t="str">
        <f t="shared" si="5"/>
        <v/>
      </c>
    </row>
    <row r="11" spans="1:19" x14ac:dyDescent="0.45">
      <c r="A11" t="s">
        <v>64</v>
      </c>
      <c r="B11">
        <v>0.8</v>
      </c>
      <c r="C11" s="3" t="s">
        <v>45</v>
      </c>
      <c r="D11" s="15">
        <v>853000</v>
      </c>
      <c r="E11" s="15">
        <v>898000</v>
      </c>
      <c r="F11" s="15">
        <v>842000</v>
      </c>
      <c r="G11" s="15">
        <v>980000</v>
      </c>
      <c r="H11" s="15">
        <v>935000</v>
      </c>
      <c r="I11" s="15">
        <v>928000</v>
      </c>
      <c r="P11" s="14">
        <f t="shared" si="1"/>
        <v>906000</v>
      </c>
      <c r="Q11" s="10">
        <f t="shared" si="3"/>
        <v>724800</v>
      </c>
      <c r="R11" s="10">
        <f t="shared" si="4"/>
        <v>181199.99999999997</v>
      </c>
      <c r="S11" s="24" t="str">
        <f t="shared" si="5"/>
        <v/>
      </c>
    </row>
    <row r="12" spans="1:19" x14ac:dyDescent="0.45">
      <c r="C12" s="3"/>
      <c r="P12" s="14" t="str">
        <f t="shared" si="1"/>
        <v/>
      </c>
      <c r="Q12" s="10" t="str">
        <f t="shared" si="3"/>
        <v/>
      </c>
      <c r="R12" s="10" t="str">
        <f t="shared" si="4"/>
        <v/>
      </c>
      <c r="S12" s="24" t="str">
        <f t="shared" si="5"/>
        <v/>
      </c>
    </row>
    <row r="13" spans="1:19" x14ac:dyDescent="0.45">
      <c r="A13" s="9"/>
      <c r="B13" s="9"/>
      <c r="C13" s="7" t="s">
        <v>3</v>
      </c>
      <c r="D13" s="17">
        <f>IF(D2="","",D2-D7)</f>
        <v>10361000</v>
      </c>
      <c r="E13" s="17">
        <f t="shared" ref="E13:O13" si="6">IF(E2="","",E2-E7)</f>
        <v>8286780</v>
      </c>
      <c r="F13" s="17">
        <f t="shared" si="6"/>
        <v>6534450</v>
      </c>
      <c r="G13" s="17">
        <f t="shared" si="6"/>
        <v>12111800</v>
      </c>
      <c r="H13" s="17">
        <f t="shared" si="6"/>
        <v>11059600</v>
      </c>
      <c r="I13" s="17">
        <f t="shared" si="6"/>
        <v>10733960</v>
      </c>
      <c r="J13" s="17" t="str">
        <f t="shared" si="6"/>
        <v/>
      </c>
      <c r="K13" s="17" t="str">
        <f t="shared" si="6"/>
        <v/>
      </c>
      <c r="L13" s="17" t="str">
        <f t="shared" si="6"/>
        <v/>
      </c>
      <c r="M13" s="17" t="str">
        <f t="shared" si="6"/>
        <v/>
      </c>
      <c r="N13" s="17" t="str">
        <f t="shared" si="6"/>
        <v/>
      </c>
      <c r="O13" s="17" t="str">
        <f t="shared" si="6"/>
        <v/>
      </c>
      <c r="P13" s="14">
        <f t="shared" si="1"/>
        <v>9847931.666666666</v>
      </c>
      <c r="Q13" s="10"/>
      <c r="R13" s="10"/>
      <c r="S13" s="24"/>
    </row>
    <row r="14" spans="1:19" x14ac:dyDescent="0.45">
      <c r="A14" s="9"/>
      <c r="B14" s="9"/>
      <c r="C14" s="6" t="s">
        <v>4</v>
      </c>
      <c r="D14" s="16">
        <f>IF(SUM(D15:D50)=0,"",SUM(D15:D50))</f>
        <v>7051300</v>
      </c>
      <c r="E14" s="16">
        <f t="shared" ref="E14:O14" si="7">IF(SUM(E15:E50)=0,"",SUM(E15:E50))</f>
        <v>6887136</v>
      </c>
      <c r="F14" s="16">
        <f t="shared" si="7"/>
        <v>6701036</v>
      </c>
      <c r="G14" s="16">
        <f t="shared" si="7"/>
        <v>7371210</v>
      </c>
      <c r="H14" s="16">
        <f t="shared" si="7"/>
        <v>7219320</v>
      </c>
      <c r="I14" s="16">
        <f t="shared" si="7"/>
        <v>7121052</v>
      </c>
      <c r="J14" s="16" t="str">
        <f t="shared" si="7"/>
        <v/>
      </c>
      <c r="K14" s="16" t="str">
        <f t="shared" si="7"/>
        <v/>
      </c>
      <c r="L14" s="16" t="str">
        <f t="shared" si="7"/>
        <v/>
      </c>
      <c r="M14" s="16" t="str">
        <f t="shared" si="7"/>
        <v/>
      </c>
      <c r="N14" s="16" t="str">
        <f t="shared" si="7"/>
        <v/>
      </c>
      <c r="O14" s="16" t="str">
        <f t="shared" si="7"/>
        <v/>
      </c>
      <c r="P14" s="14">
        <f t="shared" si="1"/>
        <v>7058509</v>
      </c>
      <c r="Q14" s="10"/>
      <c r="R14" s="10"/>
      <c r="S14" s="24"/>
    </row>
    <row r="15" spans="1:19" x14ac:dyDescent="0.45">
      <c r="A15" t="s">
        <v>62</v>
      </c>
      <c r="C15" s="1" t="s">
        <v>5</v>
      </c>
      <c r="D15" s="15">
        <v>500000</v>
      </c>
      <c r="E15" s="15">
        <v>500000</v>
      </c>
      <c r="F15" s="15">
        <v>500000</v>
      </c>
      <c r="G15" s="15">
        <v>500000</v>
      </c>
      <c r="H15" s="15">
        <v>500000</v>
      </c>
      <c r="I15" s="15">
        <v>500000</v>
      </c>
      <c r="P15" s="14">
        <f t="shared" si="1"/>
        <v>500000</v>
      </c>
      <c r="Q15" s="10">
        <f t="shared" ref="Q15:Q50" si="8">IF($A15="固定費",$P15,IF($A15="固変混合",$P15*$B15,""))</f>
        <v>500000</v>
      </c>
      <c r="R15" s="10" t="str">
        <f t="shared" ref="R15:R50" si="9">IF($A15="変動費",$P15,IF($A15="固変混合",$P15*(1-$B15),""))</f>
        <v/>
      </c>
      <c r="S15" s="24" t="str">
        <f t="shared" ref="S15:S50" si="10">IF(AND(P15&lt;&gt;"",A15=""),"固定費・変動費分類を選択してください","")</f>
        <v/>
      </c>
    </row>
    <row r="16" spans="1:19" x14ac:dyDescent="0.45">
      <c r="A16" t="s">
        <v>62</v>
      </c>
      <c r="C16" s="1" t="s">
        <v>6</v>
      </c>
      <c r="D16" s="15">
        <v>2450000</v>
      </c>
      <c r="E16" s="15">
        <v>2380000</v>
      </c>
      <c r="F16" s="18">
        <v>2250000</v>
      </c>
      <c r="G16" s="19">
        <v>2467500</v>
      </c>
      <c r="H16" s="19">
        <v>2410000</v>
      </c>
      <c r="I16" s="18">
        <v>2380000</v>
      </c>
      <c r="P16" s="14">
        <f t="shared" si="1"/>
        <v>2389583.3333333335</v>
      </c>
      <c r="Q16" s="10">
        <f t="shared" si="8"/>
        <v>2389583.3333333335</v>
      </c>
      <c r="R16" s="10" t="str">
        <f t="shared" si="9"/>
        <v/>
      </c>
      <c r="S16" s="24" t="str">
        <f t="shared" si="10"/>
        <v/>
      </c>
    </row>
    <row r="17" spans="1:19" x14ac:dyDescent="0.45">
      <c r="A17" t="s">
        <v>62</v>
      </c>
      <c r="C17" s="1" t="s">
        <v>7</v>
      </c>
      <c r="F17" s="18"/>
      <c r="G17" s="20"/>
      <c r="H17" s="19"/>
      <c r="I17" s="18"/>
      <c r="P17" s="14" t="str">
        <f t="shared" si="1"/>
        <v/>
      </c>
      <c r="Q17" s="10" t="str">
        <f t="shared" si="8"/>
        <v/>
      </c>
      <c r="R17" s="10" t="str">
        <f t="shared" si="9"/>
        <v/>
      </c>
      <c r="S17" s="24" t="str">
        <f t="shared" si="10"/>
        <v/>
      </c>
    </row>
    <row r="18" spans="1:19" x14ac:dyDescent="0.45">
      <c r="A18" t="s">
        <v>62</v>
      </c>
      <c r="C18" s="1" t="s">
        <v>8</v>
      </c>
      <c r="D18" s="15">
        <v>450000</v>
      </c>
      <c r="E18" s="15">
        <v>450000</v>
      </c>
      <c r="F18" s="18">
        <v>450000</v>
      </c>
      <c r="G18" s="19">
        <v>450000</v>
      </c>
      <c r="H18" s="19">
        <v>450000</v>
      </c>
      <c r="I18" s="18">
        <v>450000</v>
      </c>
      <c r="P18" s="14">
        <f t="shared" si="1"/>
        <v>450000</v>
      </c>
      <c r="Q18" s="10">
        <f t="shared" si="8"/>
        <v>450000</v>
      </c>
      <c r="R18" s="10" t="str">
        <f t="shared" si="9"/>
        <v/>
      </c>
      <c r="S18" s="24" t="str">
        <f t="shared" si="10"/>
        <v/>
      </c>
    </row>
    <row r="19" spans="1:19" x14ac:dyDescent="0.45">
      <c r="A19" t="s">
        <v>62</v>
      </c>
      <c r="C19" s="1" t="s">
        <v>9</v>
      </c>
      <c r="F19" s="18"/>
      <c r="G19" s="19"/>
      <c r="H19" s="19"/>
      <c r="I19" s="18"/>
      <c r="P19" s="14" t="str">
        <f t="shared" si="1"/>
        <v/>
      </c>
      <c r="Q19" s="10" t="str">
        <f t="shared" si="8"/>
        <v/>
      </c>
      <c r="R19" s="10" t="str">
        <f t="shared" si="9"/>
        <v/>
      </c>
      <c r="S19" s="24" t="str">
        <f t="shared" si="10"/>
        <v/>
      </c>
    </row>
    <row r="20" spans="1:19" x14ac:dyDescent="0.45">
      <c r="A20" t="s">
        <v>62</v>
      </c>
      <c r="C20" s="1" t="s">
        <v>10</v>
      </c>
      <c r="F20" s="18"/>
      <c r="G20" s="19"/>
      <c r="H20" s="19"/>
      <c r="I20" s="18"/>
      <c r="P20" s="14" t="str">
        <f t="shared" si="1"/>
        <v/>
      </c>
      <c r="Q20" s="10" t="str">
        <f t="shared" si="8"/>
        <v/>
      </c>
      <c r="R20" s="10" t="str">
        <f t="shared" si="9"/>
        <v/>
      </c>
      <c r="S20" s="24" t="str">
        <f t="shared" si="10"/>
        <v/>
      </c>
    </row>
    <row r="21" spans="1:19" x14ac:dyDescent="0.45">
      <c r="A21" t="s">
        <v>62</v>
      </c>
      <c r="C21" s="1" t="s">
        <v>11</v>
      </c>
      <c r="F21" s="18"/>
      <c r="G21" s="19"/>
      <c r="H21" s="19"/>
      <c r="I21" s="18"/>
      <c r="P21" s="14" t="str">
        <f t="shared" si="1"/>
        <v/>
      </c>
      <c r="Q21" s="10" t="str">
        <f t="shared" si="8"/>
        <v/>
      </c>
      <c r="R21" s="10" t="str">
        <f t="shared" si="9"/>
        <v/>
      </c>
      <c r="S21" s="24" t="str">
        <f t="shared" si="10"/>
        <v/>
      </c>
    </row>
    <row r="22" spans="1:19" x14ac:dyDescent="0.45">
      <c r="A22" t="s">
        <v>62</v>
      </c>
      <c r="C22" s="1" t="s">
        <v>12</v>
      </c>
      <c r="D22" s="15">
        <v>435000</v>
      </c>
      <c r="E22" s="15">
        <v>435000</v>
      </c>
      <c r="F22" s="18">
        <v>432000</v>
      </c>
      <c r="G22" s="19">
        <v>436700</v>
      </c>
      <c r="H22" s="19">
        <v>434000</v>
      </c>
      <c r="I22" s="18">
        <v>432000</v>
      </c>
      <c r="P22" s="14">
        <f t="shared" si="1"/>
        <v>434116.66666666669</v>
      </c>
      <c r="Q22" s="10">
        <f t="shared" si="8"/>
        <v>434116.66666666669</v>
      </c>
      <c r="R22" s="10" t="str">
        <f t="shared" si="9"/>
        <v/>
      </c>
      <c r="S22" s="24" t="str">
        <f t="shared" si="10"/>
        <v/>
      </c>
    </row>
    <row r="23" spans="1:19" x14ac:dyDescent="0.45">
      <c r="A23" t="s">
        <v>62</v>
      </c>
      <c r="C23" s="1" t="s">
        <v>13</v>
      </c>
      <c r="F23" s="18"/>
      <c r="G23" s="19"/>
      <c r="H23" s="19"/>
      <c r="I23" s="18"/>
      <c r="P23" s="14" t="str">
        <f t="shared" si="1"/>
        <v/>
      </c>
      <c r="Q23" s="10" t="str">
        <f t="shared" si="8"/>
        <v/>
      </c>
      <c r="R23" s="10" t="str">
        <f t="shared" si="9"/>
        <v/>
      </c>
      <c r="S23" s="24" t="str">
        <f t="shared" si="10"/>
        <v/>
      </c>
    </row>
    <row r="24" spans="1:19" x14ac:dyDescent="0.45">
      <c r="A24" t="s">
        <v>64</v>
      </c>
      <c r="B24">
        <v>0.5</v>
      </c>
      <c r="C24" s="1" t="s">
        <v>14</v>
      </c>
      <c r="D24" s="15">
        <v>150000</v>
      </c>
      <c r="E24" s="15">
        <v>125000</v>
      </c>
      <c r="F24" s="18">
        <v>170000</v>
      </c>
      <c r="G24" s="19">
        <v>260000</v>
      </c>
      <c r="H24" s="19">
        <v>243000</v>
      </c>
      <c r="I24" s="18">
        <v>200000</v>
      </c>
      <c r="P24" s="14">
        <f t="shared" si="1"/>
        <v>191333.33333333334</v>
      </c>
      <c r="Q24" s="10">
        <f t="shared" si="8"/>
        <v>95666.666666666672</v>
      </c>
      <c r="R24" s="10">
        <f t="shared" si="9"/>
        <v>95666.666666666672</v>
      </c>
      <c r="S24" s="24" t="str">
        <f t="shared" si="10"/>
        <v/>
      </c>
    </row>
    <row r="25" spans="1:19" x14ac:dyDescent="0.45">
      <c r="A25" t="s">
        <v>62</v>
      </c>
      <c r="C25" s="1" t="s">
        <v>15</v>
      </c>
      <c r="F25" s="18"/>
      <c r="G25" s="19"/>
      <c r="H25" s="19"/>
      <c r="I25" s="18"/>
      <c r="P25" s="14" t="str">
        <f t="shared" si="1"/>
        <v/>
      </c>
      <c r="Q25" s="10" t="str">
        <f t="shared" si="8"/>
        <v/>
      </c>
      <c r="R25" s="10" t="str">
        <f t="shared" si="9"/>
        <v/>
      </c>
      <c r="S25" s="24" t="str">
        <f t="shared" si="10"/>
        <v/>
      </c>
    </row>
    <row r="26" spans="1:19" x14ac:dyDescent="0.45">
      <c r="A26" t="s">
        <v>62</v>
      </c>
      <c r="C26" s="1" t="s">
        <v>16</v>
      </c>
      <c r="F26" s="18"/>
      <c r="G26" s="19"/>
      <c r="H26" s="19"/>
      <c r="I26" s="18"/>
      <c r="P26" s="14" t="str">
        <f t="shared" si="1"/>
        <v/>
      </c>
      <c r="Q26" s="10" t="str">
        <f t="shared" si="8"/>
        <v/>
      </c>
      <c r="R26" s="10" t="str">
        <f t="shared" si="9"/>
        <v/>
      </c>
      <c r="S26" s="24" t="str">
        <f t="shared" si="10"/>
        <v/>
      </c>
    </row>
    <row r="27" spans="1:19" x14ac:dyDescent="0.45">
      <c r="A27" t="s">
        <v>62</v>
      </c>
      <c r="C27" s="1" t="s">
        <v>17</v>
      </c>
      <c r="D27" s="15">
        <v>20500</v>
      </c>
      <c r="E27" s="15">
        <v>20500</v>
      </c>
      <c r="F27" s="18">
        <v>21000</v>
      </c>
      <c r="G27" s="19">
        <v>21000</v>
      </c>
      <c r="H27" s="19">
        <v>20000</v>
      </c>
      <c r="I27" s="18">
        <v>21000</v>
      </c>
      <c r="P27" s="14">
        <f t="shared" si="1"/>
        <v>20666.666666666668</v>
      </c>
      <c r="Q27" s="10">
        <f t="shared" si="8"/>
        <v>20666.666666666668</v>
      </c>
      <c r="R27" s="10" t="str">
        <f t="shared" si="9"/>
        <v/>
      </c>
      <c r="S27" s="24" t="str">
        <f t="shared" si="10"/>
        <v/>
      </c>
    </row>
    <row r="28" spans="1:19" x14ac:dyDescent="0.45">
      <c r="A28" t="s">
        <v>62</v>
      </c>
      <c r="C28" s="1" t="s">
        <v>18</v>
      </c>
      <c r="D28" s="15">
        <v>100000</v>
      </c>
      <c r="E28" s="15">
        <v>100000</v>
      </c>
      <c r="F28" s="15">
        <v>100000</v>
      </c>
      <c r="G28" s="15">
        <v>100000</v>
      </c>
      <c r="H28" s="15">
        <v>100000</v>
      </c>
      <c r="I28" s="15">
        <v>100000</v>
      </c>
      <c r="P28" s="14">
        <f t="shared" si="1"/>
        <v>100000</v>
      </c>
      <c r="Q28" s="10">
        <f t="shared" si="8"/>
        <v>100000</v>
      </c>
      <c r="R28" s="10" t="str">
        <f t="shared" si="9"/>
        <v/>
      </c>
      <c r="S28" s="24" t="str">
        <f t="shared" si="10"/>
        <v/>
      </c>
    </row>
    <row r="29" spans="1:19" x14ac:dyDescent="0.45">
      <c r="A29" t="s">
        <v>62</v>
      </c>
      <c r="C29" s="1" t="s">
        <v>19</v>
      </c>
      <c r="D29" s="15">
        <v>5000</v>
      </c>
      <c r="E29" s="15">
        <v>48000</v>
      </c>
      <c r="F29" s="18">
        <v>20000</v>
      </c>
      <c r="G29" s="19">
        <v>25000</v>
      </c>
      <c r="H29" s="19">
        <v>10800</v>
      </c>
      <c r="I29" s="18">
        <v>15000</v>
      </c>
      <c r="P29" s="14">
        <f t="shared" si="1"/>
        <v>20633.333333333332</v>
      </c>
      <c r="Q29" s="10">
        <f t="shared" si="8"/>
        <v>20633.333333333332</v>
      </c>
      <c r="R29" s="10" t="str">
        <f t="shared" si="9"/>
        <v/>
      </c>
      <c r="S29" s="24" t="str">
        <f t="shared" si="10"/>
        <v/>
      </c>
    </row>
    <row r="30" spans="1:19" x14ac:dyDescent="0.45">
      <c r="A30" t="s">
        <v>62</v>
      </c>
      <c r="C30" s="1" t="s">
        <v>20</v>
      </c>
      <c r="F30" s="18"/>
      <c r="G30" s="19"/>
      <c r="H30" s="19"/>
      <c r="I30" s="18"/>
      <c r="P30" s="14" t="str">
        <f t="shared" si="1"/>
        <v/>
      </c>
      <c r="Q30" s="10" t="str">
        <f t="shared" si="8"/>
        <v/>
      </c>
      <c r="R30" s="10" t="str">
        <f t="shared" si="9"/>
        <v/>
      </c>
      <c r="S30" s="24" t="str">
        <f t="shared" si="10"/>
        <v/>
      </c>
    </row>
    <row r="31" spans="1:19" x14ac:dyDescent="0.45">
      <c r="A31" t="s">
        <v>63</v>
      </c>
      <c r="C31" s="1" t="s">
        <v>21</v>
      </c>
      <c r="D31" s="15">
        <v>142800</v>
      </c>
      <c r="E31" s="15">
        <v>127806</v>
      </c>
      <c r="F31" s="15">
        <v>114306</v>
      </c>
      <c r="G31" s="15">
        <v>168360</v>
      </c>
      <c r="H31" s="15">
        <v>156420</v>
      </c>
      <c r="I31" s="15">
        <v>152592</v>
      </c>
      <c r="P31" s="14">
        <f t="shared" si="1"/>
        <v>143714</v>
      </c>
      <c r="Q31" s="10" t="str">
        <f t="shared" si="8"/>
        <v/>
      </c>
      <c r="R31" s="10">
        <f t="shared" si="9"/>
        <v>143714</v>
      </c>
      <c r="S31" s="24" t="str">
        <f t="shared" si="10"/>
        <v/>
      </c>
    </row>
    <row r="32" spans="1:19" x14ac:dyDescent="0.45">
      <c r="A32" t="s">
        <v>63</v>
      </c>
      <c r="C32" s="1" t="s">
        <v>22</v>
      </c>
      <c r="D32" s="15">
        <v>714000</v>
      </c>
      <c r="E32" s="15">
        <v>639030</v>
      </c>
      <c r="F32" s="15">
        <v>571530</v>
      </c>
      <c r="G32" s="15">
        <v>841800</v>
      </c>
      <c r="H32" s="15">
        <v>782100</v>
      </c>
      <c r="I32" s="15">
        <v>762960</v>
      </c>
      <c r="P32" s="14">
        <f t="shared" si="1"/>
        <v>718570</v>
      </c>
      <c r="Q32" s="10" t="str">
        <f t="shared" si="8"/>
        <v/>
      </c>
      <c r="R32" s="10">
        <f t="shared" si="9"/>
        <v>718570</v>
      </c>
      <c r="S32" s="24" t="str">
        <f t="shared" si="10"/>
        <v/>
      </c>
    </row>
    <row r="33" spans="1:19" x14ac:dyDescent="0.45">
      <c r="A33" t="s">
        <v>62</v>
      </c>
      <c r="C33" s="1" t="s">
        <v>23</v>
      </c>
      <c r="D33" s="15">
        <v>970000</v>
      </c>
      <c r="E33" s="15">
        <v>970000</v>
      </c>
      <c r="F33" s="15">
        <v>970000</v>
      </c>
      <c r="G33" s="15">
        <v>970000</v>
      </c>
      <c r="H33" s="15">
        <v>970000</v>
      </c>
      <c r="I33" s="15">
        <v>970000</v>
      </c>
      <c r="P33" s="14">
        <f t="shared" si="1"/>
        <v>970000</v>
      </c>
      <c r="Q33" s="10">
        <f t="shared" si="8"/>
        <v>970000</v>
      </c>
      <c r="R33" s="10" t="str">
        <f t="shared" si="9"/>
        <v/>
      </c>
      <c r="S33" s="24" t="str">
        <f t="shared" si="10"/>
        <v/>
      </c>
    </row>
    <row r="34" spans="1:19" x14ac:dyDescent="0.45">
      <c r="A34" t="s">
        <v>62</v>
      </c>
      <c r="C34" s="1" t="s">
        <v>24</v>
      </c>
      <c r="D34" s="15">
        <v>380000</v>
      </c>
      <c r="E34" s="15">
        <v>370000</v>
      </c>
      <c r="F34" s="15">
        <v>370000</v>
      </c>
      <c r="G34" s="15">
        <v>412000</v>
      </c>
      <c r="H34" s="15">
        <v>405000</v>
      </c>
      <c r="I34" s="15">
        <v>410000</v>
      </c>
      <c r="P34" s="14">
        <f t="shared" si="1"/>
        <v>391166.66666666669</v>
      </c>
      <c r="Q34" s="10">
        <f t="shared" si="8"/>
        <v>391166.66666666669</v>
      </c>
      <c r="R34" s="10" t="str">
        <f t="shared" si="9"/>
        <v/>
      </c>
      <c r="S34" s="24" t="str">
        <f t="shared" si="10"/>
        <v/>
      </c>
    </row>
    <row r="35" spans="1:19" x14ac:dyDescent="0.45">
      <c r="A35" t="s">
        <v>62</v>
      </c>
      <c r="C35" s="1" t="s">
        <v>25</v>
      </c>
      <c r="D35" s="15">
        <v>35000</v>
      </c>
      <c r="E35" s="15">
        <v>22800</v>
      </c>
      <c r="F35" s="18">
        <v>33200</v>
      </c>
      <c r="G35" s="19">
        <v>19850</v>
      </c>
      <c r="H35" s="19">
        <v>39000</v>
      </c>
      <c r="I35" s="18">
        <v>28500</v>
      </c>
      <c r="P35" s="14">
        <f t="shared" si="1"/>
        <v>29725</v>
      </c>
      <c r="Q35" s="10">
        <f t="shared" si="8"/>
        <v>29725</v>
      </c>
      <c r="R35" s="10" t="str">
        <f t="shared" si="9"/>
        <v/>
      </c>
      <c r="S35" s="24" t="str">
        <f t="shared" si="10"/>
        <v/>
      </c>
    </row>
    <row r="36" spans="1:19" x14ac:dyDescent="0.45">
      <c r="A36" t="s">
        <v>62</v>
      </c>
      <c r="C36" s="1" t="s">
        <v>26</v>
      </c>
      <c r="F36" s="18"/>
      <c r="G36" s="19"/>
      <c r="H36" s="19"/>
      <c r="I36" s="18"/>
      <c r="P36" s="14" t="str">
        <f t="shared" si="1"/>
        <v/>
      </c>
      <c r="Q36" s="10" t="str">
        <f t="shared" si="8"/>
        <v/>
      </c>
      <c r="R36" s="10" t="str">
        <f t="shared" si="9"/>
        <v/>
      </c>
      <c r="S36" s="24" t="str">
        <f t="shared" si="10"/>
        <v/>
      </c>
    </row>
    <row r="37" spans="1:19" x14ac:dyDescent="0.45">
      <c r="A37" t="s">
        <v>62</v>
      </c>
      <c r="C37" s="1" t="s">
        <v>27</v>
      </c>
      <c r="F37" s="18"/>
      <c r="G37" s="19"/>
      <c r="H37" s="19"/>
      <c r="I37" s="18"/>
      <c r="P37" s="14" t="str">
        <f t="shared" si="1"/>
        <v/>
      </c>
      <c r="Q37" s="10" t="str">
        <f t="shared" si="8"/>
        <v/>
      </c>
      <c r="R37" s="10" t="str">
        <f t="shared" si="9"/>
        <v/>
      </c>
      <c r="S37" s="24" t="str">
        <f t="shared" si="10"/>
        <v/>
      </c>
    </row>
    <row r="38" spans="1:19" x14ac:dyDescent="0.45">
      <c r="A38" t="s">
        <v>62</v>
      </c>
      <c r="C38" s="1" t="s">
        <v>28</v>
      </c>
      <c r="F38" s="18"/>
      <c r="G38" s="19"/>
      <c r="H38" s="19"/>
      <c r="I38" s="18"/>
      <c r="P38" s="14" t="str">
        <f t="shared" si="1"/>
        <v/>
      </c>
      <c r="Q38" s="10" t="str">
        <f t="shared" si="8"/>
        <v/>
      </c>
      <c r="R38" s="10" t="str">
        <f t="shared" si="9"/>
        <v/>
      </c>
      <c r="S38" s="24" t="str">
        <f t="shared" si="10"/>
        <v/>
      </c>
    </row>
    <row r="39" spans="1:19" x14ac:dyDescent="0.45">
      <c r="A39" t="s">
        <v>62</v>
      </c>
      <c r="C39" s="1" t="s">
        <v>29</v>
      </c>
      <c r="F39" s="18"/>
      <c r="G39" s="19"/>
      <c r="H39" s="19"/>
      <c r="I39" s="18"/>
      <c r="P39" s="14" t="str">
        <f t="shared" si="1"/>
        <v/>
      </c>
      <c r="Q39" s="10" t="str">
        <f t="shared" si="8"/>
        <v/>
      </c>
      <c r="R39" s="10" t="str">
        <f t="shared" si="9"/>
        <v/>
      </c>
      <c r="S39" s="24" t="str">
        <f t="shared" si="10"/>
        <v/>
      </c>
    </row>
    <row r="40" spans="1:19" x14ac:dyDescent="0.45">
      <c r="A40" t="s">
        <v>62</v>
      </c>
      <c r="C40" s="1" t="s">
        <v>30</v>
      </c>
      <c r="D40" s="15">
        <v>12000</v>
      </c>
      <c r="E40" s="15">
        <v>12000</v>
      </c>
      <c r="F40" s="15">
        <v>12000</v>
      </c>
      <c r="G40" s="15">
        <v>12000</v>
      </c>
      <c r="H40" s="15">
        <v>12000</v>
      </c>
      <c r="I40" s="15">
        <v>12000</v>
      </c>
      <c r="P40" s="14">
        <f t="shared" si="1"/>
        <v>12000</v>
      </c>
      <c r="Q40" s="10">
        <f t="shared" si="8"/>
        <v>12000</v>
      </c>
      <c r="R40" s="10" t="str">
        <f t="shared" si="9"/>
        <v/>
      </c>
      <c r="S40" s="24" t="str">
        <f t="shared" si="10"/>
        <v/>
      </c>
    </row>
    <row r="41" spans="1:19" x14ac:dyDescent="0.45">
      <c r="A41" t="s">
        <v>62</v>
      </c>
      <c r="C41" s="1" t="s">
        <v>31</v>
      </c>
      <c r="F41" s="18"/>
      <c r="G41" s="19"/>
      <c r="H41" s="19"/>
      <c r="I41" s="18"/>
      <c r="P41" s="14" t="str">
        <f t="shared" si="1"/>
        <v/>
      </c>
      <c r="Q41" s="10" t="str">
        <f t="shared" si="8"/>
        <v/>
      </c>
      <c r="R41" s="10" t="str">
        <f t="shared" si="9"/>
        <v/>
      </c>
      <c r="S41" s="24" t="str">
        <f t="shared" si="10"/>
        <v/>
      </c>
    </row>
    <row r="42" spans="1:19" x14ac:dyDescent="0.45">
      <c r="A42" t="s">
        <v>62</v>
      </c>
      <c r="C42" s="1" t="s">
        <v>32</v>
      </c>
      <c r="F42" s="18"/>
      <c r="G42" s="19"/>
      <c r="H42" s="19"/>
      <c r="I42" s="18"/>
      <c r="P42" s="14" t="str">
        <f t="shared" si="1"/>
        <v/>
      </c>
      <c r="Q42" s="10" t="str">
        <f t="shared" si="8"/>
        <v/>
      </c>
      <c r="R42" s="10" t="str">
        <f t="shared" si="9"/>
        <v/>
      </c>
      <c r="S42" s="24" t="str">
        <f t="shared" si="10"/>
        <v/>
      </c>
    </row>
    <row r="43" spans="1:19" x14ac:dyDescent="0.45">
      <c r="A43" t="s">
        <v>62</v>
      </c>
      <c r="C43" s="1" t="s">
        <v>33</v>
      </c>
      <c r="D43" s="15">
        <v>35000</v>
      </c>
      <c r="E43" s="15">
        <v>35000</v>
      </c>
      <c r="F43" s="15">
        <v>35000</v>
      </c>
      <c r="G43" s="15">
        <v>35000</v>
      </c>
      <c r="H43" s="15">
        <v>35000</v>
      </c>
      <c r="I43" s="15">
        <v>35000</v>
      </c>
      <c r="P43" s="14">
        <f t="shared" si="1"/>
        <v>35000</v>
      </c>
      <c r="Q43" s="10">
        <f t="shared" si="8"/>
        <v>35000</v>
      </c>
      <c r="R43" s="10" t="str">
        <f t="shared" si="9"/>
        <v/>
      </c>
      <c r="S43" s="24" t="str">
        <f t="shared" si="10"/>
        <v/>
      </c>
    </row>
    <row r="44" spans="1:19" x14ac:dyDescent="0.45">
      <c r="A44" t="s">
        <v>62</v>
      </c>
      <c r="C44" s="1" t="s">
        <v>34</v>
      </c>
      <c r="F44" s="18"/>
      <c r="G44" s="19"/>
      <c r="H44" s="19"/>
      <c r="I44" s="18"/>
      <c r="P44" s="14" t="str">
        <f t="shared" si="1"/>
        <v/>
      </c>
      <c r="Q44" s="10" t="str">
        <f t="shared" si="8"/>
        <v/>
      </c>
      <c r="R44" s="10" t="str">
        <f t="shared" si="9"/>
        <v/>
      </c>
      <c r="S44" s="24" t="str">
        <f t="shared" si="10"/>
        <v/>
      </c>
    </row>
    <row r="45" spans="1:19" x14ac:dyDescent="0.45">
      <c r="A45" t="s">
        <v>62</v>
      </c>
      <c r="C45" s="1" t="s">
        <v>35</v>
      </c>
      <c r="F45" s="18"/>
      <c r="G45" s="19"/>
      <c r="H45" s="19"/>
      <c r="I45" s="18"/>
      <c r="P45" s="14" t="str">
        <f t="shared" si="1"/>
        <v/>
      </c>
      <c r="Q45" s="10" t="str">
        <f t="shared" si="8"/>
        <v/>
      </c>
      <c r="R45" s="10" t="str">
        <f t="shared" si="9"/>
        <v/>
      </c>
      <c r="S45" s="24" t="str">
        <f>IF(AND(P45&lt;&gt;"",A45=""),"固定費・変動費分類を選択してください","")</f>
        <v/>
      </c>
    </row>
    <row r="46" spans="1:19" x14ac:dyDescent="0.45">
      <c r="A46" t="s">
        <v>62</v>
      </c>
      <c r="C46" s="1" t="s">
        <v>36</v>
      </c>
      <c r="D46" s="15">
        <v>152000</v>
      </c>
      <c r="E46" s="15">
        <v>152000</v>
      </c>
      <c r="F46" s="15">
        <v>152000</v>
      </c>
      <c r="G46" s="15">
        <v>152000</v>
      </c>
      <c r="H46" s="15">
        <v>152000</v>
      </c>
      <c r="I46" s="15">
        <v>152000</v>
      </c>
      <c r="P46" s="14">
        <f t="shared" si="1"/>
        <v>152000</v>
      </c>
      <c r="Q46" s="10">
        <f t="shared" si="8"/>
        <v>152000</v>
      </c>
      <c r="R46" s="10" t="str">
        <f t="shared" si="9"/>
        <v/>
      </c>
      <c r="S46" s="24" t="str">
        <f t="shared" si="10"/>
        <v/>
      </c>
    </row>
    <row r="47" spans="1:19" x14ac:dyDescent="0.45">
      <c r="A47" t="s">
        <v>62</v>
      </c>
      <c r="C47" s="1" t="s">
        <v>37</v>
      </c>
      <c r="D47" s="15">
        <v>500000</v>
      </c>
      <c r="E47" s="15">
        <v>500000</v>
      </c>
      <c r="F47" s="15">
        <v>500000</v>
      </c>
      <c r="G47" s="15">
        <v>500000</v>
      </c>
      <c r="H47" s="15">
        <v>500000</v>
      </c>
      <c r="I47" s="15">
        <v>500000</v>
      </c>
      <c r="P47" s="14">
        <f t="shared" si="1"/>
        <v>500000</v>
      </c>
      <c r="Q47" s="10">
        <f t="shared" si="8"/>
        <v>500000</v>
      </c>
      <c r="R47" s="10" t="str">
        <f t="shared" si="9"/>
        <v/>
      </c>
      <c r="S47" s="24" t="str">
        <f t="shared" si="10"/>
        <v/>
      </c>
    </row>
    <row r="48" spans="1:19" x14ac:dyDescent="0.45">
      <c r="A48" t="s">
        <v>62</v>
      </c>
      <c r="C48" s="1" t="s">
        <v>38</v>
      </c>
      <c r="F48" s="18"/>
      <c r="G48" s="19"/>
      <c r="H48" s="19"/>
      <c r="I48" s="18"/>
      <c r="P48" s="14" t="str">
        <f t="shared" si="1"/>
        <v/>
      </c>
      <c r="Q48" s="10" t="str">
        <f t="shared" si="8"/>
        <v/>
      </c>
      <c r="R48" s="10" t="str">
        <f t="shared" si="9"/>
        <v/>
      </c>
      <c r="S48" s="24" t="str">
        <f t="shared" si="10"/>
        <v/>
      </c>
    </row>
    <row r="49" spans="1:19" x14ac:dyDescent="0.45">
      <c r="C49" s="1"/>
      <c r="F49" s="18"/>
      <c r="G49" s="18"/>
      <c r="H49" s="18"/>
      <c r="I49" s="18"/>
      <c r="P49" s="14" t="str">
        <f t="shared" si="1"/>
        <v/>
      </c>
      <c r="Q49" s="10" t="str">
        <f t="shared" si="8"/>
        <v/>
      </c>
      <c r="R49" s="10" t="str">
        <f t="shared" si="9"/>
        <v/>
      </c>
      <c r="S49" s="24" t="str">
        <f t="shared" si="10"/>
        <v/>
      </c>
    </row>
    <row r="50" spans="1:19" x14ac:dyDescent="0.45">
      <c r="C50" s="1"/>
      <c r="F50" s="18"/>
      <c r="G50" s="18"/>
      <c r="H50" s="18"/>
      <c r="I50" s="18"/>
      <c r="P50" s="14" t="str">
        <f t="shared" si="1"/>
        <v/>
      </c>
      <c r="Q50" s="10" t="str">
        <f t="shared" si="8"/>
        <v/>
      </c>
      <c r="R50" s="10" t="str">
        <f t="shared" si="9"/>
        <v/>
      </c>
      <c r="S50" s="24" t="str">
        <f t="shared" si="10"/>
        <v/>
      </c>
    </row>
    <row r="51" spans="1:19" x14ac:dyDescent="0.45">
      <c r="A51" s="9"/>
      <c r="B51" s="9"/>
      <c r="C51" s="8" t="s">
        <v>46</v>
      </c>
      <c r="D51" s="17">
        <f>IF(D2="","",D13-D14)</f>
        <v>3309700</v>
      </c>
      <c r="E51" s="17">
        <f t="shared" ref="E51:O51" si="11">IF(E2="","",E13-E14)</f>
        <v>1399644</v>
      </c>
      <c r="F51" s="17">
        <f t="shared" si="11"/>
        <v>-166586</v>
      </c>
      <c r="G51" s="17">
        <f t="shared" si="11"/>
        <v>4740590</v>
      </c>
      <c r="H51" s="17">
        <f t="shared" si="11"/>
        <v>3840280</v>
      </c>
      <c r="I51" s="17">
        <f t="shared" si="11"/>
        <v>3612908</v>
      </c>
      <c r="J51" s="17" t="str">
        <f t="shared" si="11"/>
        <v/>
      </c>
      <c r="K51" s="17" t="str">
        <f t="shared" si="11"/>
        <v/>
      </c>
      <c r="L51" s="17" t="str">
        <f t="shared" si="11"/>
        <v/>
      </c>
      <c r="M51" s="17" t="str">
        <f t="shared" si="11"/>
        <v/>
      </c>
      <c r="N51" s="17" t="str">
        <f t="shared" si="11"/>
        <v/>
      </c>
      <c r="O51" s="17" t="str">
        <f t="shared" si="11"/>
        <v/>
      </c>
      <c r="P51" s="14">
        <f t="shared" si="1"/>
        <v>2789422.6666666665</v>
      </c>
      <c r="Q51" s="10"/>
      <c r="R51" s="10"/>
      <c r="S51" s="24"/>
    </row>
    <row r="52" spans="1:19" x14ac:dyDescent="0.45">
      <c r="C52" s="2"/>
    </row>
    <row r="53" spans="1:19" x14ac:dyDescent="0.45">
      <c r="C53" s="2"/>
      <c r="P53" s="15" t="s">
        <v>68</v>
      </c>
      <c r="Q53" s="11" t="s">
        <v>62</v>
      </c>
      <c r="R53" s="11" t="s">
        <v>63</v>
      </c>
    </row>
    <row r="54" spans="1:19" x14ac:dyDescent="0.45">
      <c r="C54" s="2"/>
      <c r="P54" s="15">
        <f>P2</f>
        <v>23952333.333333332</v>
      </c>
      <c r="Q54" s="11">
        <f>SUM(Q8:Q50)</f>
        <v>9727802.333333334</v>
      </c>
      <c r="R54" s="11">
        <f>SUM(R8:R50)</f>
        <v>11435108.333333332</v>
      </c>
      <c r="S54" s="21" t="str">
        <f>IF(ROUND(P7+P14-Q54-R54,0)=0,"","Error")</f>
        <v/>
      </c>
    </row>
    <row r="55" spans="1:19" x14ac:dyDescent="0.45">
      <c r="C55" s="1"/>
    </row>
    <row r="56" spans="1:19" x14ac:dyDescent="0.45">
      <c r="C56" s="1"/>
    </row>
    <row r="57" spans="1:19" x14ac:dyDescent="0.45">
      <c r="C57" s="1"/>
    </row>
  </sheetData>
  <phoneticPr fontId="1"/>
  <conditionalFormatting sqref="A2:A51">
    <cfRule type="cellIs" dxfId="2" priority="1" operator="equal">
      <formula>"固変混合"</formula>
    </cfRule>
    <cfRule type="cellIs" dxfId="1" priority="2" operator="equal">
      <formula>"変動費"</formula>
    </cfRule>
    <cfRule type="cellIs" dxfId="0" priority="3" operator="equal">
      <formula>"固定費"</formula>
    </cfRule>
  </conditionalFormatting>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826A4CC2-CE58-42D2-8195-B8705E88BDB9}">
          <x14:formula1>
            <xm:f>設定!$A$2:$A$5</xm:f>
          </x14:formula1>
          <xm:sqref>A8:A12 A15:A50</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損益計算書</vt:lpstr>
      <vt:lpstr>損益分岐点売上高</vt:lpstr>
      <vt:lpstr>設定</vt:lpstr>
      <vt:lpstr>損益計算書_説明</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林真史</dc:creator>
  <cp:lastModifiedBy>林 真史</cp:lastModifiedBy>
  <dcterms:created xsi:type="dcterms:W3CDTF">2021-03-31T05:51:09Z</dcterms:created>
  <dcterms:modified xsi:type="dcterms:W3CDTF">2021-04-01T13:00:06Z</dcterms:modified>
</cp:coreProperties>
</file>